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0329CDB5-090F-410E-92C0-34E58630081D}" xr6:coauthVersionLast="41" xr6:coauthVersionMax="41" xr10:uidLastSave="{00000000-0000-0000-0000-000000000000}"/>
  <bookViews>
    <workbookView xWindow="-108" yWindow="-108" windowWidth="23256" windowHeight="12576" xr2:uid="{00000000-000D-0000-FFFF-FFFF00000000}"/>
  </bookViews>
  <sheets>
    <sheet name="Contents" sheetId="7" r:id="rId1"/>
    <sheet name="Facility Collection &amp; Results" sheetId="1" r:id="rId2"/>
    <sheet name="Ward_Unit Collection" sheetId="4" r:id="rId3"/>
    <sheet name="Patient Collection" sheetId="11" r:id="rId4"/>
    <sheet name="Results for Ward_Unit" sheetId="8" r:id="rId5"/>
    <sheet name="Results for Patient" sheetId="12" r:id="rId6"/>
    <sheet name="Measurement Plan" sheetId="13" r:id="rId7"/>
  </sheets>
  <definedNames>
    <definedName name="_xlnm._FilterDatabase" localSheetId="6" hidden="1">'Measurement Plan'!$B$20:$L$83</definedName>
    <definedName name="_xlnm.Print_Area" localSheetId="0">Contents!$B$1:$P$32</definedName>
    <definedName name="_xlnm.Print_Area" localSheetId="1">'Facility Collection &amp; Results'!$B$1:$O$253</definedName>
    <definedName name="_xlnm.Print_Area" localSheetId="6">'Measurement Plan'!$B$1:$L$95</definedName>
    <definedName name="_xlnm.Print_Area" localSheetId="4">'Results for Ward_Unit'!$B$1:$Q$76</definedName>
    <definedName name="_xlnm.Print_Area" localSheetId="2">'Ward_Unit Collection'!$B$1:$AH$76</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44" i="11" l="1"/>
  <c r="AL44" i="11"/>
  <c r="Q40" i="12" l="1"/>
  <c r="O40" i="12" l="1"/>
  <c r="P40" i="12"/>
  <c r="AM44" i="11"/>
  <c r="AL38" i="4"/>
  <c r="AK38" i="4"/>
  <c r="AJ38" i="4"/>
  <c r="AI38" i="4"/>
  <c r="AG38" i="4"/>
  <c r="Q33" i="8" s="1"/>
  <c r="AF36" i="4"/>
  <c r="AE36" i="4"/>
  <c r="AI39" i="4" l="1"/>
  <c r="AJ39" i="4"/>
  <c r="AK39" i="4"/>
  <c r="P33" i="8"/>
  <c r="AL39" i="4"/>
  <c r="O33" i="8"/>
  <c r="Q36" i="8"/>
  <c r="O36" i="8" l="1"/>
  <c r="P36" i="8"/>
  <c r="Q34" i="8"/>
  <c r="Q35" i="8"/>
  <c r="P34" i="4"/>
  <c r="Q34" i="4"/>
  <c r="R34" i="4"/>
  <c r="S34" i="4"/>
  <c r="T34" i="4"/>
  <c r="U34" i="4"/>
  <c r="V34" i="4"/>
  <c r="W34" i="4"/>
  <c r="X34" i="4"/>
  <c r="Y34" i="4"/>
  <c r="Z34" i="4"/>
  <c r="AA34" i="4"/>
  <c r="AB34" i="4"/>
  <c r="AC34" i="4"/>
  <c r="O34" i="4"/>
  <c r="P33" i="4"/>
  <c r="Q33" i="4"/>
  <c r="R33" i="4"/>
  <c r="S33" i="4"/>
  <c r="T33" i="4"/>
  <c r="U33" i="4"/>
  <c r="V33" i="4"/>
  <c r="W33" i="4"/>
  <c r="X33" i="4"/>
  <c r="X35" i="4" s="1"/>
  <c r="Y33" i="4"/>
  <c r="Z33" i="4"/>
  <c r="AA33" i="4"/>
  <c r="AB33" i="4"/>
  <c r="AB35" i="4" s="1"/>
  <c r="AC33" i="4"/>
  <c r="O33" i="4"/>
  <c r="P35" i="8" l="1"/>
  <c r="O35" i="8"/>
  <c r="P34" i="8"/>
  <c r="O34" i="8"/>
  <c r="R35" i="4"/>
  <c r="O35" i="4"/>
  <c r="Z35" i="4"/>
  <c r="V35" i="4"/>
  <c r="AC35" i="4"/>
  <c r="Y35" i="4"/>
  <c r="U35" i="4"/>
  <c r="Q35" i="4"/>
  <c r="AA35" i="4"/>
  <c r="W35" i="4"/>
  <c r="T35" i="4"/>
  <c r="P35" i="4"/>
  <c r="S35" i="4"/>
  <c r="AL32" i="11" l="1"/>
  <c r="Q28" i="12" s="1"/>
  <c r="AL34" i="11"/>
  <c r="Q35" i="12" s="1"/>
  <c r="Q27" i="12" l="1"/>
  <c r="Q29" i="12"/>
  <c r="Q33" i="12"/>
  <c r="Q32" i="12"/>
  <c r="Q30" i="12"/>
  <c r="Q34" i="12"/>
  <c r="Q31" i="12"/>
  <c r="B21" i="12" l="1"/>
  <c r="O19" i="12"/>
  <c r="I19" i="12"/>
  <c r="B19" i="12"/>
  <c r="AR100" i="11" l="1"/>
  <c r="AQ100" i="11"/>
  <c r="AP100" i="11"/>
  <c r="AH100" i="11"/>
  <c r="AH103" i="11" s="1"/>
  <c r="AH105" i="11" s="1"/>
  <c r="AG100" i="11"/>
  <c r="AG104" i="11" s="1"/>
  <c r="AF100" i="11"/>
  <c r="AF102" i="11" s="1"/>
  <c r="AE100" i="11"/>
  <c r="AE102" i="11" s="1"/>
  <c r="AD100" i="11"/>
  <c r="AC100" i="11"/>
  <c r="AB100" i="11"/>
  <c r="AB102" i="11" s="1"/>
  <c r="AA100" i="11"/>
  <c r="AA102" i="11" s="1"/>
  <c r="Z100" i="11"/>
  <c r="Y100" i="11"/>
  <c r="X100" i="11"/>
  <c r="X102" i="11" s="1"/>
  <c r="W100" i="11"/>
  <c r="W102" i="11" s="1"/>
  <c r="V100" i="11"/>
  <c r="U100" i="11"/>
  <c r="T100" i="11"/>
  <c r="T102" i="11" s="1"/>
  <c r="S100" i="11"/>
  <c r="S102" i="11" s="1"/>
  <c r="R100" i="11"/>
  <c r="Q100" i="11"/>
  <c r="P100" i="11"/>
  <c r="P102" i="11" s="1"/>
  <c r="O100" i="11"/>
  <c r="O102" i="11" s="1"/>
  <c r="AR99" i="11"/>
  <c r="AQ99" i="11"/>
  <c r="AP99" i="11"/>
  <c r="AR98" i="11"/>
  <c r="AQ98" i="11"/>
  <c r="AP98" i="11"/>
  <c r="AT97" i="11"/>
  <c r="AS97" i="11"/>
  <c r="AR97" i="11"/>
  <c r="AQ97" i="11"/>
  <c r="AP97" i="11"/>
  <c r="AH97" i="11"/>
  <c r="AG97" i="11"/>
  <c r="AF97" i="11"/>
  <c r="AE97" i="11"/>
  <c r="AD97" i="11"/>
  <c r="AC97" i="11"/>
  <c r="AB97" i="11"/>
  <c r="AA97" i="11"/>
  <c r="Z97" i="11"/>
  <c r="Y97" i="11"/>
  <c r="X97" i="11"/>
  <c r="W97" i="11"/>
  <c r="AS100" i="11" s="1"/>
  <c r="V97" i="11"/>
  <c r="AS95" i="11" s="1"/>
  <c r="U97" i="11"/>
  <c r="T97" i="11"/>
  <c r="S97" i="11"/>
  <c r="R97" i="11"/>
  <c r="Q97" i="11"/>
  <c r="P97" i="11"/>
  <c r="AS99" i="11" s="1"/>
  <c r="O97" i="11"/>
  <c r="AS98" i="11" s="1"/>
  <c r="AR96" i="11"/>
  <c r="AQ96" i="11"/>
  <c r="AP96" i="11"/>
  <c r="AH96" i="11"/>
  <c r="AG96" i="11"/>
  <c r="AF96" i="11"/>
  <c r="AE96" i="11"/>
  <c r="AD96" i="11"/>
  <c r="AC96" i="11"/>
  <c r="AB96" i="11"/>
  <c r="AA96" i="11"/>
  <c r="Z96" i="11"/>
  <c r="Y96" i="11"/>
  <c r="X96" i="11"/>
  <c r="W96" i="11"/>
  <c r="V96" i="11"/>
  <c r="U96" i="11"/>
  <c r="T96" i="11"/>
  <c r="S96" i="11"/>
  <c r="R96" i="11"/>
  <c r="Q96" i="11"/>
  <c r="P96" i="11"/>
  <c r="O96" i="11"/>
  <c r="AS91" i="11" s="1"/>
  <c r="AR95" i="11"/>
  <c r="AQ95" i="11"/>
  <c r="AP95" i="11"/>
  <c r="AH95" i="11"/>
  <c r="AG95" i="11"/>
  <c r="AF95" i="11"/>
  <c r="AE95" i="11"/>
  <c r="AD95" i="11"/>
  <c r="AC95" i="11"/>
  <c r="AB95" i="11"/>
  <c r="AA95" i="11"/>
  <c r="Z95" i="11"/>
  <c r="Y95" i="11"/>
  <c r="X95" i="11"/>
  <c r="AT87" i="11" s="1"/>
  <c r="W95" i="11"/>
  <c r="V95" i="11"/>
  <c r="U95" i="11"/>
  <c r="T95" i="11"/>
  <c r="S95" i="11"/>
  <c r="R95" i="11"/>
  <c r="Q95" i="11"/>
  <c r="P95" i="11"/>
  <c r="O95" i="11"/>
  <c r="AT84" i="11" s="1"/>
  <c r="AR94" i="11"/>
  <c r="AQ94" i="11"/>
  <c r="AP94" i="11"/>
  <c r="AH94" i="11"/>
  <c r="AG94" i="11"/>
  <c r="AF94" i="11"/>
  <c r="AE94" i="11"/>
  <c r="AD94" i="11"/>
  <c r="AC94" i="11"/>
  <c r="AB94" i="11"/>
  <c r="AA94" i="11"/>
  <c r="Z94" i="11"/>
  <c r="Y94" i="11"/>
  <c r="AT81" i="11" s="1"/>
  <c r="X94" i="11"/>
  <c r="W94" i="11"/>
  <c r="V94" i="11"/>
  <c r="U94" i="11"/>
  <c r="T94" i="11"/>
  <c r="S94" i="11"/>
  <c r="R94" i="11"/>
  <c r="Q94" i="11"/>
  <c r="P94" i="11"/>
  <c r="O94" i="11"/>
  <c r="AR93" i="11"/>
  <c r="AQ93" i="11"/>
  <c r="AP93" i="11"/>
  <c r="AH93" i="11"/>
  <c r="AG93" i="11"/>
  <c r="AF93" i="11"/>
  <c r="AE93" i="11"/>
  <c r="AD93" i="11"/>
  <c r="AC93" i="11"/>
  <c r="AB93" i="11"/>
  <c r="AA93" i="11"/>
  <c r="Z93" i="11"/>
  <c r="Y93" i="11"/>
  <c r="X93" i="11"/>
  <c r="W93" i="11"/>
  <c r="V93" i="11"/>
  <c r="U93" i="11"/>
  <c r="AT76" i="11" s="1"/>
  <c r="T93" i="11"/>
  <c r="S93" i="11"/>
  <c r="R93" i="11"/>
  <c r="Q93" i="11"/>
  <c r="P93" i="11"/>
  <c r="O93" i="11"/>
  <c r="AR92" i="11"/>
  <c r="AQ92" i="11"/>
  <c r="AP92" i="11"/>
  <c r="AR91" i="11"/>
  <c r="AQ91" i="11"/>
  <c r="AP91" i="11"/>
  <c r="AT90" i="11"/>
  <c r="AS90" i="11"/>
  <c r="AR90" i="11"/>
  <c r="AQ90" i="11"/>
  <c r="AP90" i="11"/>
  <c r="AR89" i="11"/>
  <c r="AQ89" i="11"/>
  <c r="AP89" i="11"/>
  <c r="AT88" i="11"/>
  <c r="AS88" i="11"/>
  <c r="AR88" i="11"/>
  <c r="AQ88" i="11"/>
  <c r="AP88" i="11"/>
  <c r="AS87" i="11"/>
  <c r="AR87" i="11"/>
  <c r="AQ87" i="11"/>
  <c r="AP87" i="11"/>
  <c r="AR86" i="11"/>
  <c r="AQ86" i="11"/>
  <c r="AP86" i="11"/>
  <c r="AR85" i="11"/>
  <c r="AQ85" i="11"/>
  <c r="AP85" i="11"/>
  <c r="AR84" i="11"/>
  <c r="AQ84" i="11"/>
  <c r="AP84" i="11"/>
  <c r="AR83" i="11"/>
  <c r="AQ83" i="11"/>
  <c r="AP83" i="11"/>
  <c r="AR82" i="11"/>
  <c r="AQ82" i="11"/>
  <c r="AP82" i="11"/>
  <c r="AR81" i="11"/>
  <c r="AQ81" i="11"/>
  <c r="AP81" i="11"/>
  <c r="AR80" i="11"/>
  <c r="AQ80" i="11"/>
  <c r="AP80" i="11"/>
  <c r="AR79" i="11"/>
  <c r="AQ79" i="11"/>
  <c r="AP79" i="11"/>
  <c r="AR78" i="11"/>
  <c r="AQ78" i="11"/>
  <c r="AP78" i="11"/>
  <c r="AR77" i="11"/>
  <c r="AQ77" i="11"/>
  <c r="AP77" i="11"/>
  <c r="AR76" i="11"/>
  <c r="AQ76" i="11"/>
  <c r="AP76" i="11"/>
  <c r="AR75" i="11"/>
  <c r="AQ75" i="11"/>
  <c r="AP75" i="11"/>
  <c r="AR74" i="11"/>
  <c r="AQ74" i="11"/>
  <c r="AP74" i="11"/>
  <c r="AR73" i="11"/>
  <c r="AQ73" i="11"/>
  <c r="AP73" i="11"/>
  <c r="AR72" i="11"/>
  <c r="AQ72" i="11"/>
  <c r="AP72" i="11"/>
  <c r="AR71" i="11"/>
  <c r="AQ71" i="11"/>
  <c r="AP71" i="11"/>
  <c r="AK68" i="11"/>
  <c r="AJ68" i="11"/>
  <c r="AK64" i="11"/>
  <c r="AJ64" i="11"/>
  <c r="AK63" i="11"/>
  <c r="AJ63" i="11"/>
  <c r="AK62" i="11"/>
  <c r="AJ62" i="11"/>
  <c r="AK61" i="11"/>
  <c r="AJ61" i="11"/>
  <c r="AK60" i="11"/>
  <c r="AJ60" i="11"/>
  <c r="AK59" i="11"/>
  <c r="AJ59" i="11"/>
  <c r="AK55" i="11"/>
  <c r="AJ55" i="11"/>
  <c r="AK53" i="11"/>
  <c r="AJ53" i="11"/>
  <c r="AK51" i="11"/>
  <c r="AJ51" i="11"/>
  <c r="AK49" i="11"/>
  <c r="AJ49" i="11"/>
  <c r="AK48" i="11"/>
  <c r="AJ48" i="11"/>
  <c r="AK47" i="11"/>
  <c r="AJ47" i="11"/>
  <c r="AK45" i="11"/>
  <c r="AJ45" i="11"/>
  <c r="AK43" i="11"/>
  <c r="AJ43" i="11"/>
  <c r="AK42" i="11"/>
  <c r="AJ42" i="11"/>
  <c r="AK40" i="11"/>
  <c r="AJ40" i="11"/>
  <c r="AK39" i="11"/>
  <c r="AJ39" i="11"/>
  <c r="AK38" i="11"/>
  <c r="AJ38" i="11"/>
  <c r="AK37" i="11"/>
  <c r="AJ37" i="11"/>
  <c r="AK35" i="11"/>
  <c r="AJ35" i="11"/>
  <c r="AK29" i="11"/>
  <c r="AJ29" i="11"/>
  <c r="B22" i="8"/>
  <c r="N20" i="8"/>
  <c r="I20" i="8"/>
  <c r="B20" i="8"/>
  <c r="AS76" i="11" l="1"/>
  <c r="AT85" i="11"/>
  <c r="AT98" i="11"/>
  <c r="AT91" i="11"/>
  <c r="AS81" i="11"/>
  <c r="AS92" i="11"/>
  <c r="AS84" i="11"/>
  <c r="AS94" i="11"/>
  <c r="AT94" i="11"/>
  <c r="AS80" i="11"/>
  <c r="AT72" i="11"/>
  <c r="AS85" i="11"/>
  <c r="AS96" i="11"/>
  <c r="O103" i="11"/>
  <c r="O105" i="11" s="1"/>
  <c r="AT92" i="11"/>
  <c r="AT96" i="11"/>
  <c r="AS75" i="11"/>
  <c r="AT74" i="11"/>
  <c r="AT93" i="11"/>
  <c r="AS86" i="11"/>
  <c r="AT77" i="11"/>
  <c r="AT99" i="11"/>
  <c r="AT82" i="11"/>
  <c r="AS82" i="11"/>
  <c r="AS73" i="11"/>
  <c r="AL37" i="11"/>
  <c r="AM37" i="11" s="1"/>
  <c r="AL39" i="11"/>
  <c r="Q39" i="12" s="1"/>
  <c r="AS74" i="11"/>
  <c r="AS89" i="11"/>
  <c r="AT83" i="11"/>
  <c r="AT80" i="11"/>
  <c r="AS78" i="11"/>
  <c r="AT79" i="11"/>
  <c r="U104" i="11"/>
  <c r="AS77" i="11"/>
  <c r="AC104" i="11"/>
  <c r="Z103" i="11"/>
  <c r="Z105" i="11" s="1"/>
  <c r="Y104" i="11"/>
  <c r="AS72" i="11"/>
  <c r="AD103" i="11"/>
  <c r="AD105" i="11" s="1"/>
  <c r="AT75" i="11"/>
  <c r="R103" i="11"/>
  <c r="R105" i="11" s="1"/>
  <c r="AR109" i="11"/>
  <c r="AQ110" i="11"/>
  <c r="AL29" i="11"/>
  <c r="AM29" i="11" s="1"/>
  <c r="AP109" i="11"/>
  <c r="Q74" i="12" s="1"/>
  <c r="AB101" i="11"/>
  <c r="AP108" i="11"/>
  <c r="Q72" i="12" s="1"/>
  <c r="AR110" i="11"/>
  <c r="AQ109" i="11"/>
  <c r="AP110" i="11"/>
  <c r="Q76" i="12" s="1"/>
  <c r="AS83" i="11"/>
  <c r="AF101" i="11"/>
  <c r="AT78" i="11"/>
  <c r="AS79" i="11"/>
  <c r="T104" i="11"/>
  <c r="AL43" i="11"/>
  <c r="AL47" i="11"/>
  <c r="AL49" i="11"/>
  <c r="AL53" i="11"/>
  <c r="AL59" i="11"/>
  <c r="AL61" i="11"/>
  <c r="AL63" i="11"/>
  <c r="AL68" i="11"/>
  <c r="AR105" i="11"/>
  <c r="AT86" i="11"/>
  <c r="AS71" i="11"/>
  <c r="AS93" i="11"/>
  <c r="P101" i="11"/>
  <c r="AP106" i="11"/>
  <c r="Q68" i="12" s="1"/>
  <c r="AL42" i="11"/>
  <c r="AL45" i="11"/>
  <c r="AL48" i="11"/>
  <c r="AL51" i="11"/>
  <c r="AL55" i="11"/>
  <c r="AL60" i="11"/>
  <c r="AL62" i="11"/>
  <c r="AL64" i="11"/>
  <c r="AP105" i="11"/>
  <c r="Q66" i="12" s="1"/>
  <c r="AQ108" i="11"/>
  <c r="T101" i="11"/>
  <c r="X103" i="11"/>
  <c r="X105" i="11" s="1"/>
  <c r="AL38" i="11"/>
  <c r="X101" i="11"/>
  <c r="AF103" i="11"/>
  <c r="AF105" i="11" s="1"/>
  <c r="AL35" i="11"/>
  <c r="AR107" i="11"/>
  <c r="AT95" i="11"/>
  <c r="V103" i="11"/>
  <c r="V105" i="11" s="1"/>
  <c r="O101" i="11"/>
  <c r="W101" i="11"/>
  <c r="AE101" i="11"/>
  <c r="AB103" i="11"/>
  <c r="AB105" i="11" s="1"/>
  <c r="X104" i="11"/>
  <c r="AF104" i="11"/>
  <c r="AA104" i="11"/>
  <c r="AL40" i="11"/>
  <c r="AQ105" i="11"/>
  <c r="AQ106" i="11"/>
  <c r="AP107" i="11"/>
  <c r="Q70" i="12" s="1"/>
  <c r="S101" i="11"/>
  <c r="AA101" i="11"/>
  <c r="T103" i="11"/>
  <c r="T105" i="11" s="1"/>
  <c r="S104" i="11"/>
  <c r="AB104" i="11"/>
  <c r="AR106" i="11"/>
  <c r="AQ107" i="11"/>
  <c r="AR108" i="11"/>
  <c r="P104" i="11"/>
  <c r="O104" i="11"/>
  <c r="Q104" i="11"/>
  <c r="AE104" i="11"/>
  <c r="U102" i="11"/>
  <c r="P103" i="11"/>
  <c r="P105" i="11" s="1"/>
  <c r="W104" i="11"/>
  <c r="AP101" i="11"/>
  <c r="R102" i="11"/>
  <c r="Z102" i="11"/>
  <c r="AH102" i="11"/>
  <c r="U103" i="11"/>
  <c r="U105" i="11" s="1"/>
  <c r="AC103" i="11"/>
  <c r="AC105" i="11" s="1"/>
  <c r="AG103" i="11"/>
  <c r="AG105" i="11" s="1"/>
  <c r="AT73" i="11"/>
  <c r="AT89" i="11"/>
  <c r="AT100" i="11"/>
  <c r="R101" i="11"/>
  <c r="V101" i="11"/>
  <c r="Z101" i="11"/>
  <c r="AD101" i="11"/>
  <c r="AH101" i="11"/>
  <c r="AR101" i="11"/>
  <c r="S103" i="11"/>
  <c r="S105" i="11" s="1"/>
  <c r="W103" i="11"/>
  <c r="W105" i="11" s="1"/>
  <c r="AA103" i="11"/>
  <c r="AA105" i="11" s="1"/>
  <c r="AE103" i="11"/>
  <c r="AE105" i="11" s="1"/>
  <c r="R104" i="11"/>
  <c r="V104" i="11"/>
  <c r="Z104" i="11"/>
  <c r="AD104" i="11"/>
  <c r="AH104" i="11"/>
  <c r="Q102" i="11"/>
  <c r="Y102" i="11"/>
  <c r="AC102" i="11"/>
  <c r="AG102" i="11"/>
  <c r="AT71" i="11"/>
  <c r="V102" i="11"/>
  <c r="AD102" i="11"/>
  <c r="Q103" i="11"/>
  <c r="Q105" i="11" s="1"/>
  <c r="Y103" i="11"/>
  <c r="Y105" i="11" s="1"/>
  <c r="AI100" i="11"/>
  <c r="Q101" i="11"/>
  <c r="U101" i="11"/>
  <c r="Y101" i="11"/>
  <c r="AC101" i="11"/>
  <c r="AG101" i="11"/>
  <c r="AQ101" i="11"/>
  <c r="AS110" i="11" l="1"/>
  <c r="P76" i="12" s="1"/>
  <c r="O76" i="12" s="1"/>
  <c r="AI105" i="11"/>
  <c r="AT106" i="11"/>
  <c r="AS109" i="11"/>
  <c r="P74" i="12" s="1"/>
  <c r="O74" i="12" s="1"/>
  <c r="AS108" i="11"/>
  <c r="P72" i="12" s="1"/>
  <c r="O72" i="12" s="1"/>
  <c r="AT109" i="11"/>
  <c r="AT110" i="11"/>
  <c r="Q37" i="12"/>
  <c r="O37" i="12" s="1"/>
  <c r="AM39" i="11"/>
  <c r="O39" i="12" s="1"/>
  <c r="AT107" i="11"/>
  <c r="AT108" i="11"/>
  <c r="AS106" i="11"/>
  <c r="P68" i="12" s="1"/>
  <c r="O68" i="12" s="1"/>
  <c r="Q26" i="12"/>
  <c r="P26" i="12" s="1"/>
  <c r="AS105" i="11"/>
  <c r="P66" i="12" s="1"/>
  <c r="O66" i="12" s="1"/>
  <c r="AS101" i="11"/>
  <c r="AM64" i="11"/>
  <c r="Q59" i="12"/>
  <c r="AM51" i="11"/>
  <c r="Q48" i="12"/>
  <c r="AM63" i="11"/>
  <c r="Q58" i="12"/>
  <c r="AM49" i="11"/>
  <c r="Q47" i="12"/>
  <c r="AS107" i="11"/>
  <c r="P70" i="12" s="1"/>
  <c r="O70" i="12" s="1"/>
  <c r="AM62" i="11"/>
  <c r="Q57" i="12"/>
  <c r="AM48" i="11"/>
  <c r="Q46" i="12"/>
  <c r="AM61" i="11"/>
  <c r="Q56" i="12"/>
  <c r="AM47" i="11"/>
  <c r="Q45" i="12"/>
  <c r="AM38" i="11"/>
  <c r="Q38" i="12"/>
  <c r="AM60" i="11"/>
  <c r="Q55" i="12"/>
  <c r="AM45" i="11"/>
  <c r="Q44" i="12"/>
  <c r="AM59" i="11"/>
  <c r="Q54" i="12"/>
  <c r="AM43" i="11"/>
  <c r="Q43" i="12"/>
  <c r="AM40" i="11"/>
  <c r="Q41" i="12"/>
  <c r="AM35" i="11"/>
  <c r="Q36" i="12"/>
  <c r="AM55" i="11"/>
  <c r="Q50" i="12"/>
  <c r="AM42" i="11"/>
  <c r="Q42" i="12"/>
  <c r="AM68" i="11"/>
  <c r="Q63" i="12"/>
  <c r="AM53" i="11"/>
  <c r="Q49" i="12"/>
  <c r="P39" i="12"/>
  <c r="AI101" i="11"/>
  <c r="AI102" i="11"/>
  <c r="AI104" i="11"/>
  <c r="AI103" i="11"/>
  <c r="AT105" i="11"/>
  <c r="AT101" i="11"/>
  <c r="P64" i="12" l="1"/>
  <c r="P35" i="12"/>
  <c r="O35" i="12" s="1"/>
  <c r="P30" i="12"/>
  <c r="O30" i="12" s="1"/>
  <c r="P34" i="12"/>
  <c r="O34" i="12" s="1"/>
  <c r="P37" i="12"/>
  <c r="O26" i="12"/>
  <c r="P63" i="12"/>
  <c r="Q64" i="12" s="1"/>
  <c r="O63" i="12"/>
  <c r="O36" i="12"/>
  <c r="P36" i="12"/>
  <c r="P43" i="12"/>
  <c r="O43" i="12"/>
  <c r="O47" i="12"/>
  <c r="P47" i="12"/>
  <c r="P48" i="12"/>
  <c r="O48" i="12"/>
  <c r="P50" i="12"/>
  <c r="O50" i="12"/>
  <c r="O44" i="12"/>
  <c r="P44" i="12"/>
  <c r="P38" i="12"/>
  <c r="O38" i="12"/>
  <c r="O56" i="12"/>
  <c r="P56" i="12"/>
  <c r="O46" i="12"/>
  <c r="P46" i="12"/>
  <c r="P49" i="12"/>
  <c r="O49" i="12"/>
  <c r="O41" i="12"/>
  <c r="P41" i="12"/>
  <c r="O54" i="12"/>
  <c r="P54" i="12"/>
  <c r="O58" i="12"/>
  <c r="P58" i="12"/>
  <c r="O59" i="12"/>
  <c r="P59" i="12"/>
  <c r="O42" i="12"/>
  <c r="P42" i="12"/>
  <c r="O55" i="12"/>
  <c r="P55" i="12"/>
  <c r="O45" i="12"/>
  <c r="P45" i="12"/>
  <c r="P57" i="12"/>
  <c r="O57" i="12"/>
  <c r="P27" i="12" l="1"/>
  <c r="O27" i="12" s="1"/>
  <c r="P33" i="12"/>
  <c r="O33" i="12" s="1"/>
  <c r="P29" i="12"/>
  <c r="O29" i="12" s="1"/>
  <c r="P31" i="12"/>
  <c r="O31" i="12" s="1"/>
  <c r="P32" i="12"/>
  <c r="O32" i="12" s="1"/>
  <c r="P28" i="12"/>
  <c r="O28" i="12" s="1"/>
  <c r="O64" i="12"/>
  <c r="AE47" i="4"/>
  <c r="AE41" i="4" l="1"/>
  <c r="AE42" i="4"/>
  <c r="AF61" i="4" l="1"/>
  <c r="AE61" i="4"/>
  <c r="AF60" i="4"/>
  <c r="AE60" i="4"/>
  <c r="AF63" i="4"/>
  <c r="AE63" i="4"/>
  <c r="AF62" i="4"/>
  <c r="AE62" i="4"/>
  <c r="AF59" i="4"/>
  <c r="AE59" i="4"/>
  <c r="AF58" i="4"/>
  <c r="AE58" i="4"/>
  <c r="AF57" i="4"/>
  <c r="AE57" i="4"/>
  <c r="AF52" i="4"/>
  <c r="AE52" i="4"/>
  <c r="AF47" i="4"/>
  <c r="AF39" i="4"/>
  <c r="AE39" i="4"/>
  <c r="AF27" i="4"/>
  <c r="AE27" i="4"/>
  <c r="AG63" i="4" l="1"/>
  <c r="AH63" i="4" s="1"/>
  <c r="AG27" i="4"/>
  <c r="AH27" i="4" s="1"/>
  <c r="AG52" i="4"/>
  <c r="AH52" i="4" s="1"/>
  <c r="AG47" i="4"/>
  <c r="AG57" i="4"/>
  <c r="AG60" i="4"/>
  <c r="AG61" i="4"/>
  <c r="AH61" i="4" s="1"/>
  <c r="AG58" i="4"/>
  <c r="AG59" i="4"/>
  <c r="AG62" i="4"/>
  <c r="Q59" i="8" s="1"/>
  <c r="AG39" i="4"/>
  <c r="AG36" i="4"/>
  <c r="C51" i="8"/>
  <c r="C46" i="8"/>
  <c r="C41" i="8"/>
  <c r="C29" i="8"/>
  <c r="AF42" i="4"/>
  <c r="AF41" i="4"/>
  <c r="AF64" i="4"/>
  <c r="AE64" i="4"/>
  <c r="Q60" i="8" l="1"/>
  <c r="O60" i="8" s="1"/>
  <c r="P59" i="8"/>
  <c r="AH59" i="4"/>
  <c r="AH57" i="4"/>
  <c r="AH58" i="4"/>
  <c r="AH62" i="4"/>
  <c r="O59" i="8" s="1"/>
  <c r="Q57" i="8"/>
  <c r="AH60" i="4"/>
  <c r="AH39" i="4"/>
  <c r="AH47" i="4"/>
  <c r="Q27" i="8"/>
  <c r="AH36" i="4"/>
  <c r="AG64" i="4"/>
  <c r="Q37" i="8"/>
  <c r="Q49" i="8"/>
  <c r="Q58" i="8"/>
  <c r="AG41" i="4"/>
  <c r="AH41" i="4" s="1"/>
  <c r="Q44" i="8"/>
  <c r="Q54" i="8"/>
  <c r="Q55" i="8"/>
  <c r="Q56" i="8"/>
  <c r="Q32" i="8"/>
  <c r="P60" i="8" l="1"/>
  <c r="P37" i="8"/>
  <c r="O37" i="8"/>
  <c r="P56" i="8"/>
  <c r="O56" i="8"/>
  <c r="P58" i="8"/>
  <c r="O58" i="8"/>
  <c r="P55" i="8"/>
  <c r="O55" i="8"/>
  <c r="P57" i="8"/>
  <c r="O57" i="8"/>
  <c r="P54" i="8"/>
  <c r="O54" i="8"/>
  <c r="O49" i="8"/>
  <c r="P49" i="8"/>
  <c r="P44" i="8"/>
  <c r="O44" i="8"/>
  <c r="P32" i="8"/>
  <c r="O32" i="8"/>
  <c r="P27" i="8"/>
  <c r="O27" i="8"/>
  <c r="AH64" i="4"/>
  <c r="Q61" i="8"/>
  <c r="Q38" i="8"/>
  <c r="P61" i="8" l="1"/>
  <c r="O61" i="8"/>
  <c r="P38" i="8"/>
  <c r="O38" i="8"/>
  <c r="AG42" i="4"/>
  <c r="Q39" i="8" l="1"/>
  <c r="AH42" i="4"/>
  <c r="P39" i="8" l="1"/>
  <c r="O39" i="8"/>
</calcChain>
</file>

<file path=xl/sharedStrings.xml><?xml version="1.0" encoding="utf-8"?>
<sst xmlns="http://schemas.openxmlformats.org/spreadsheetml/2006/main" count="896" uniqueCount="700">
  <si>
    <t>Hospital and Health Service:</t>
  </si>
  <si>
    <t>Facility:</t>
  </si>
  <si>
    <t>Audit Date/Period:</t>
  </si>
  <si>
    <t>Facility Questions</t>
  </si>
  <si>
    <t>Response</t>
  </si>
  <si>
    <t>Ward 1</t>
  </si>
  <si>
    <t>Ward 2</t>
  </si>
  <si>
    <t>Ward 3</t>
  </si>
  <si>
    <t>Ward 4</t>
  </si>
  <si>
    <t>Ward 5</t>
  </si>
  <si>
    <t>Ward/Unit:</t>
  </si>
  <si>
    <t>Ward/Unit Questions</t>
  </si>
  <si>
    <t>Ward 6</t>
  </si>
  <si>
    <t>Ward 7</t>
  </si>
  <si>
    <t>Ward 8</t>
  </si>
  <si>
    <t>Ward 9</t>
  </si>
  <si>
    <t>Ward 10</t>
  </si>
  <si>
    <t>Patient collection audit tool: collects patient level data (on a ward/unit) for each patient audited (for Edition 2 of the NSQHS Standards)</t>
  </si>
  <si>
    <t>Documentation audit - Patient</t>
  </si>
  <si>
    <t>Contents</t>
  </si>
  <si>
    <t>Ward/Unit Results</t>
  </si>
  <si>
    <t>Percentage</t>
  </si>
  <si>
    <t>Total number audited</t>
  </si>
  <si>
    <t>Number met</t>
  </si>
  <si>
    <t>Ward/Unit collection audit tool: collects ward/unit level data (for Edition 2 of the NSQHS Standards)</t>
  </si>
  <si>
    <t>Wards/Units audited:</t>
  </si>
  <si>
    <t>Patient collation audit tool: collates the results for the audited patients (for Edition 2 of the NSQHS Standards)</t>
  </si>
  <si>
    <t>Ward/Unit collation audit tool: collates the results for the audited wards/units (for Edition 2 of the NSQHS Standards)</t>
  </si>
  <si>
    <t>Results for Ward_Unit</t>
  </si>
  <si>
    <t>Results for Patient</t>
  </si>
  <si>
    <t>Pt 1</t>
  </si>
  <si>
    <t>Pt = Patient</t>
  </si>
  <si>
    <t>Pt 2</t>
  </si>
  <si>
    <t>Pt 3</t>
  </si>
  <si>
    <t>Pt 4</t>
  </si>
  <si>
    <t>Pt 5</t>
  </si>
  <si>
    <t>Pt 6</t>
  </si>
  <si>
    <t>Pt 7</t>
  </si>
  <si>
    <t>Pt 8</t>
  </si>
  <si>
    <t>Pt 9</t>
  </si>
  <si>
    <t>Pt 10</t>
  </si>
  <si>
    <t>Pt 11</t>
  </si>
  <si>
    <t>Pt 12</t>
  </si>
  <si>
    <t>Pt 13</t>
  </si>
  <si>
    <t>Pt 14</t>
  </si>
  <si>
    <t>Pt 15</t>
  </si>
  <si>
    <t>Pt 16</t>
  </si>
  <si>
    <t>Pt 17</t>
  </si>
  <si>
    <t>Pt 18</t>
  </si>
  <si>
    <t>Pt 19</t>
  </si>
  <si>
    <t>Pt 20</t>
  </si>
  <si>
    <t>Ward 11</t>
  </si>
  <si>
    <t>Ward 12</t>
  </si>
  <si>
    <t>Ward 13</t>
  </si>
  <si>
    <t>Ward 14</t>
  </si>
  <si>
    <t>Ward 15</t>
  </si>
  <si>
    <t>Audit Tools to audit against Edition 2 of the NSQHS Standards</t>
  </si>
  <si>
    <t>• there are Terms of Reference?</t>
  </si>
  <si>
    <t>• there are consumer advisors that reflect the day-to-day patient community?</t>
  </si>
  <si>
    <t>• Aboriginal and Torres Strait Islander communities are represented?</t>
  </si>
  <si>
    <t>• it is multidisciplinary?</t>
  </si>
  <si>
    <t>• they detail the date they became effective?</t>
  </si>
  <si>
    <t>• they detail the date of the next revision?</t>
  </si>
  <si>
    <t>• they reference the source documents (if applicable) particularly where they are represented as best practice?</t>
  </si>
  <si>
    <t>• the workforce knows the documents exist, can access them and know and use the contents?</t>
  </si>
  <si>
    <t>• audits of workforce compliance with the documents are undertaken?</t>
  </si>
  <si>
    <t>• training is matched to staff training needs?</t>
  </si>
  <si>
    <t>• staff feedback reports of the sessions are evaluated and incorporated into the next revision?</t>
  </si>
  <si>
    <t>If yes to 1.0, is there evidence</t>
  </si>
  <si>
    <t>If yes to 1.0, is there evidence, e.g. in the minutes, the governing body</t>
  </si>
  <si>
    <t>For each policy, procedure or protocol, is there evidence</t>
  </si>
  <si>
    <t>Patient Questions</t>
  </si>
  <si>
    <t>URN:</t>
  </si>
  <si>
    <t>Is there evidence that the facility (or at service level) has a governing body that oversees medication management?</t>
  </si>
  <si>
    <t>• has endorsed a facility-wide strategy that outlines medication management processes?</t>
  </si>
  <si>
    <t>• regularly reviews, as required, policies, procedures or protocols that support effective medication management?</t>
  </si>
  <si>
    <t>• monitors and evaluates medication management including: regular reviews of quality indicators and safety and quality reports to ensure that they are relevant and comprehensive?</t>
  </si>
  <si>
    <t>• has documents that detail responsibilities for facility wide medication management systems at all levels including board members or owners, senior executive or senior managers, unit or facility managers and clinicians?</t>
  </si>
  <si>
    <t>• has quality improvement plans that outline designated responsibilities and timeframes for completion of improvement actions?</t>
  </si>
  <si>
    <t>• has a mechanism for dissemination of medication safety alerts?</t>
  </si>
  <si>
    <t>• reviews reports that include medication incidents?</t>
  </si>
  <si>
    <t>• reviews reports that detail performance measures of medication safety?</t>
  </si>
  <si>
    <t>• regularly reviews the storage, prescribing, dispensing and administration of high-risk medicines?</t>
  </si>
  <si>
    <t>• monitors the occurrence of medicine-related incidents?</t>
  </si>
  <si>
    <t>• implements risk reduction strategies?</t>
  </si>
  <si>
    <t>• implements technology such as electronic medication management, 'smart' infusion pumps and drug libraries?</t>
  </si>
  <si>
    <t>• manages contract arrangements, including those with external organisations that provide medication management services?</t>
  </si>
  <si>
    <t>Is there evidence that the facility (or at service level) records and acts upon breaches of security, e.g. unauthorised access to the Pharmacy department?</t>
  </si>
  <si>
    <t>If yes to 3.0, is there evidence that</t>
  </si>
  <si>
    <t>• staff attendance at the education/training sessions is recorded?</t>
  </si>
  <si>
    <t>Is there evidence that the facility (or at service level) provides orientation and ongoing training for the clinical workforce who prescribe, dispense and administer medications?</t>
  </si>
  <si>
    <t>Is there evidence that the Director of Pharmacy or the Pharmacist in Charge within the facility (or at service level) has a departmental training plan for the Pharmacy department?</t>
  </si>
  <si>
    <t>Is there evidence that the Director of Pharmacy or the Pharmacist in Charge within the facility (or at service level) has an observed competency evaluation schedule for ALL staff in the Pharmacy department, i.e. pharmacists, pharmacy interns, pharmacy assistants?</t>
  </si>
  <si>
    <t>Is there evidence that ALL clinical pharmacists within the facility (or at service level) have undergone a mini-Peer Assessment Tool (PAT) within the last 12 months?</t>
  </si>
  <si>
    <t>Is there evidence that ALL pharmacy practice evaluators within the facility (or at service level) have certification as an evaluator that is current?</t>
  </si>
  <si>
    <t>Is there evidence that the facility (or at service level) has policies, procedures, protocols and/or guidelines related to medication management that align with the National Medicines Policy?</t>
  </si>
  <si>
    <t>• the safe distribution and storage of medicines?</t>
  </si>
  <si>
    <t>• monitoring of temperature in refrigerators and freezers used to store medicines and vaccines throughout the facility?</t>
  </si>
  <si>
    <t>• the disposal of unused, unwanted or expired medications?</t>
  </si>
  <si>
    <t>• the use of the National Inpatient Medication Chart and statewide clinical forms and charts?</t>
  </si>
  <si>
    <t>• the management of high risk medicines, including a list of high risk medicines relevant to the organisation?</t>
  </si>
  <si>
    <t>• labelling injectable medicines, fluids and lines?</t>
  </si>
  <si>
    <t>• the use of approved abbreviations for use in prescribing and administering of medicines?</t>
  </si>
  <si>
    <t>• the use of oral dispensers for administering liquid oral medicines?</t>
  </si>
  <si>
    <t>• reconciliation, review and monitoring of effects?</t>
  </si>
  <si>
    <t>• compounding and manufacturing?</t>
  </si>
  <si>
    <t>• medicine evaluation and list of approved medicines?</t>
  </si>
  <si>
    <t>• recording best possible medication history?</t>
  </si>
  <si>
    <t>• provision of info about medication to patients?</t>
  </si>
  <si>
    <t>• liaison with pharmaceutical industry?</t>
  </si>
  <si>
    <t>• electronic medication management, if applicable?</t>
  </si>
  <si>
    <t>• standardised electronic display of information?</t>
  </si>
  <si>
    <t>• management and reporting of incidents and ADRs?</t>
  </si>
  <si>
    <t>• management of externally contracted services?</t>
  </si>
  <si>
    <t>• when a medication review is warranted?</t>
  </si>
  <si>
    <t>• involvement of patients and carers?</t>
  </si>
  <si>
    <t>• documentation requirements for recommendations or requests as a result of the medication review, and any subsequent action taken?</t>
  </si>
  <si>
    <t>• the role of electronic medication management, if available, in integrated clinical decision support?</t>
  </si>
  <si>
    <t>• they define the audit process to be undertaken to assess against them?</t>
  </si>
  <si>
    <t>Is there evidence that the facility (or at service level) has a system for reporting, investigating and analysing medication incidents, e.g. medication management committee?</t>
  </si>
  <si>
    <t>• a register/log that documents analysis and review of medication incidents?</t>
  </si>
  <si>
    <t>• root cause analysis of breaches of policies, procedures and/or protocols resulting in a serious breach or sentinel event?</t>
  </si>
  <si>
    <t>• mechanisms for disseminating lessons learnt from medication incidents to the clinical workforce and escalation to relevant statewide and national authorities?</t>
  </si>
  <si>
    <t>Is there evidence that the facility (or at service level) undertakes risk assessments of systems for managing medicines?</t>
  </si>
  <si>
    <t>• audit reports of daily checks of medication refrigerators?</t>
  </si>
  <si>
    <t>• safety and quality presentations delivered to the senior executive and/or relevant management committees?</t>
  </si>
  <si>
    <t>• reports on the implementation of recommendations from medication safety alerts?</t>
  </si>
  <si>
    <t>Is there evidence that the facility (or at service level) undertakes quality improvement activities to review, measure and assess medication management strategies and practices?</t>
  </si>
  <si>
    <t>Is there evidence that the facility (or at service level) undertakes risk assessments of processes for handling high risk medicines and action plans?</t>
  </si>
  <si>
    <t>• audit of compliance with policies on medication management systems?</t>
  </si>
  <si>
    <t>• clinical pharmacy review reports that identify medication related risks?</t>
  </si>
  <si>
    <t>Is there evidence that the facility (or at service level) has evaluation, audit and feedback processes for medication management?</t>
  </si>
  <si>
    <t>• regular reporting and evaluation of performance measures?</t>
  </si>
  <si>
    <t>Is there evidence that the facility (or at service level) has a Drug Use and Evaluation (DUE) program?</t>
  </si>
  <si>
    <t>Is there evidence that the facility (or at service level) monitors the misappropriation of medicines?</t>
  </si>
  <si>
    <t>Is there evidence that the facility (or at service level) regularly monitors the number of DMRs, IMARs and discharge summaries containing medicine information?</t>
  </si>
  <si>
    <t xml:space="preserve">Is there evidence that the facility (or at service level) uses consumer complaints and compliments feedback or local patient experience survey feedback to improve provision of medicines information? </t>
  </si>
  <si>
    <t>• a system in place to ensure that individual workforce members with the authority to prescribe medicines have professional registration/endorsements that are current?</t>
  </si>
  <si>
    <t>• position descriptions, staff duty statements and/or employment contracts detailing responsibilities, accountabilities and scope of practice of the workforce in medication management?</t>
  </si>
  <si>
    <t>• determining who is responsible at each point in the medication management pathway?</t>
  </si>
  <si>
    <t>• prioritising medication reviews for, and in partnership with, patients who are most at risk of a medicine-related problem?</t>
  </si>
  <si>
    <t>• documenting any recommendations and action taken as a result of a medication review?</t>
  </si>
  <si>
    <t>• identifying and monitoring trends in medicine-related problems?</t>
  </si>
  <si>
    <t>• roles, responsibilities and accountabilities of the workforce for medication review?</t>
  </si>
  <si>
    <t>• training requirements?</t>
  </si>
  <si>
    <t>Is there evidence that the facility (or at service level) has a clinical handover program in place which includes tools to ensure the list of medicines is provided to the receiving clinician during clinical handover?</t>
  </si>
  <si>
    <t>Is there evidence that the facility (or at service level) monitors the storage of temperature-sensitive medicines in line with current statewide guidelines?</t>
  </si>
  <si>
    <t>Is there evidence that temperature breaches are handled appropriately?</t>
  </si>
  <si>
    <t>Is there evidence that the facility (or at service level) has a system in place that is consistent with legislative and jurisdictional requirements for the disposal of unused, unwanted or expired medications?</t>
  </si>
  <si>
    <t>Is there evidence of appropriate paper and electronic records that provide an audit trail on the disposal of unused, unwanted or expired medicines?</t>
  </si>
  <si>
    <t>• monitoring of temperature in refrigerators and freezers used to store medicines and vaccines?</t>
  </si>
  <si>
    <t>If yes to 1.2, how is this provided?</t>
  </si>
  <si>
    <t>Is there evidence that the ward/unit has evaluation, audit and feedback processes for medication management?</t>
  </si>
  <si>
    <t>If yes to 2.0, is there evidence of</t>
  </si>
  <si>
    <t>• regular auditing of medication charts, e.g. NIMC, Clozapine, PCA, Heparin, MAP form, insulin charts?</t>
  </si>
  <si>
    <t>Is there evidence that the ward/unit has a Drug Use and Evaluation (DUE) program?</t>
  </si>
  <si>
    <t>Is there evidence that the ward/unit undertakes quality improvement activities to reduce the risk of patient harm and increase the quality and effectiveness of medicine use?</t>
  </si>
  <si>
    <t>Is there evidence that the ward/unit uses the National Inpatient Medication Chart (NIMC) or Medication Action Plan (MAP)?</t>
  </si>
  <si>
    <t>Is there evidence that the ward/unit has information regarding medication treatment options, benefits and associated risks?</t>
  </si>
  <si>
    <t>Is there evidence that the ward/unit stores potassium ampoules?</t>
  </si>
  <si>
    <t>• when was the medication history documented?</t>
  </si>
  <si>
    <t>• was it documented in the healthcare record?</t>
  </si>
  <si>
    <t>• was it documented in the organisation-wide incident reporting system?</t>
  </si>
  <si>
    <t>• an assessment of current (existing and newly prescribed) medicines?</t>
  </si>
  <si>
    <t>• a history of all medicine-related orders and administration records?</t>
  </si>
  <si>
    <t>Percentage of wards/units that have evaluation, audit and feedback processes for medication management</t>
  </si>
  <si>
    <t>• Percentage of wards/units that have regular reporting and evaluation of performance measures</t>
  </si>
  <si>
    <t>Percentage of wards/units that undertake quality improvement activities to reduce the risk of patient harm and increase the quality and effectiveness of medicine use</t>
  </si>
  <si>
    <t>Percentage of wards/units that have information regarding medication treatment options, benefits and associated risks</t>
  </si>
  <si>
    <t>Percentage of wards/units that store potassium ampoules</t>
  </si>
  <si>
    <t>Number of Yes</t>
  </si>
  <si>
    <t>Number of No</t>
  </si>
  <si>
    <t>Total Number Audited</t>
  </si>
  <si>
    <t>Is there evidence the facility (or at service level) undertakes medication safety self-assessments?</t>
  </si>
  <si>
    <t>Is there evidence that the facility (or at service level) conducts evidence-based medication reviews?</t>
  </si>
  <si>
    <t>Notes:</t>
  </si>
  <si>
    <t xml:space="preserve">Criteria </t>
  </si>
  <si>
    <t>Item</t>
  </si>
  <si>
    <t>Action</t>
  </si>
  <si>
    <t>Actions required</t>
  </si>
  <si>
    <t>Goal</t>
  </si>
  <si>
    <t>Indicator</t>
  </si>
  <si>
    <t>Audit Tool</t>
  </si>
  <si>
    <t>Question on Audit Tool</t>
  </si>
  <si>
    <t>Response options</t>
  </si>
  <si>
    <t>Numerator</t>
  </si>
  <si>
    <t>Denominator</t>
  </si>
  <si>
    <t>Clinical governance and quality improvement to support medication management</t>
  </si>
  <si>
    <t>Integrating clinical governance</t>
  </si>
  <si>
    <t>Clinicians use the safety and quality systems from the Clinical Governance Standard when:
a. Implementing policies and procedures for medication management
b. Managing risks associated with medication management
c. Identifying training requirements for medication management</t>
  </si>
  <si>
    <t>Facility</t>
  </si>
  <si>
    <t>Identify if the facility records and acts upon breaches of security</t>
  </si>
  <si>
    <t>Evidence that the facility records and acts upon breaches of security</t>
  </si>
  <si>
    <t xml:space="preserve">
Yes; No
text box</t>
  </si>
  <si>
    <t xml:space="preserve">
Yes; No</t>
  </si>
  <si>
    <t xml:space="preserve">
Yes; No
Yes; No</t>
  </si>
  <si>
    <t>Identify if the facility has a system for reporting, investigating and analysing medication incidents</t>
  </si>
  <si>
    <t>Evidence that the facility has a system for reporting, investigating and analysing medication incidents</t>
  </si>
  <si>
    <t xml:space="preserve">
Yes; No
Yes; No
Yes; No
Yes; No
Yes; No
text box</t>
  </si>
  <si>
    <t xml:space="preserve">
Yes; No
Yes; No
Yes; No
Yes; No</t>
  </si>
  <si>
    <t>Identify if the ward/unit has a clinical pharmacy service or provides a pharmacy service by other means</t>
  </si>
  <si>
    <t>Ward</t>
  </si>
  <si>
    <t>Applying quality improvement systems</t>
  </si>
  <si>
    <t>The health service organisation applies the quality improvement system from the Clinical Governance Standard when:
a. Monitoring the effectiveness and performance of medication management
b. Implementing strategies to improve medication management outcomes and associated processes
c. Reporting on outcomes for medication management</t>
  </si>
  <si>
    <t xml:space="preserve">
Yes; No
Yes; No
Yes; No</t>
  </si>
  <si>
    <t>Identify if the facility has evaluation, audit and feedback processes for medication management</t>
  </si>
  <si>
    <t xml:space="preserve">Evidence that the facility has evaluation, audit and feedback processes for medication management
</t>
  </si>
  <si>
    <t>Action to reduce the risks associated with storage and distribution of medicines is undertaken</t>
  </si>
  <si>
    <t>Evidence that the facility monitors the misappropriation of medicines</t>
  </si>
  <si>
    <t>Action to increase the number of DMRs, IMARs and discharge summaries containing medicine information is undertaken</t>
  </si>
  <si>
    <t>Evidence that the facility regularly monitors the number of DMRs, IMARs and discharge summaries containing medicine information</t>
  </si>
  <si>
    <t>Action in response to facility consumer complaints and compliments feedback or local patient satisfaction survey feedback to improve provision of medicines information is undertaken</t>
  </si>
  <si>
    <t xml:space="preserve">
Yes; No
Complaints &amp; Compliments data;
Patient satisfaction data;
Other (specify)
Yes; No
text box</t>
  </si>
  <si>
    <t>Identify if the facility undertakes medication safety self-assessment</t>
  </si>
  <si>
    <t>Evidence that the facility undertakes medication safety self-assessment</t>
  </si>
  <si>
    <t xml:space="preserve">
Yes; No
Yes; No
Yes; No
text box</t>
  </si>
  <si>
    <t>Patient</t>
  </si>
  <si>
    <t>Identify if the ward/unit has evaluation, audit and feedback processes for medication management</t>
  </si>
  <si>
    <t>Identify if the ward/unit undertakes quality improvement activities to reduce the risk of patient harm and increase the quality and effectiveness of medicine use</t>
  </si>
  <si>
    <t>% of wards/units that undertake quality improvement activities to reduce the risk of patient harm and increase the quality and effectiveness of medicine use</t>
  </si>
  <si>
    <t>Partnering with consumers</t>
  </si>
  <si>
    <t>Clinicians use organisational processes from the Partnering with Consumers Standard in medication management to:
a. Actively involve patients in their own care
b. Meet the patient's information needs
c. Share decision-making</t>
  </si>
  <si>
    <t>Medicines scope of clinical practice</t>
  </si>
  <si>
    <t>The health service organisation has processes to define and verify the scope of clinical practice for prescribing, dispensing and administering medicines for relevant clinicians</t>
  </si>
  <si>
    <t xml:space="preserve">
Yes; No
Yes; No
text box</t>
  </si>
  <si>
    <t>Documentation of patient information</t>
  </si>
  <si>
    <t>Medication reconciliation</t>
  </si>
  <si>
    <t>Clinicians take a best possible medication history, which is documented in the healthcare record on presentation or as early as possible in the episode of care</t>
  </si>
  <si>
    <t>Clinicians review a patient's current medication orders against their best possible medication history and the documented treatment plan, and reconcile any discrepancies on presentation and at transitions of care</t>
  </si>
  <si>
    <t xml:space="preserve">
Yes; No; N/A</t>
  </si>
  <si>
    <t xml:space="preserve">
Yes; No; N/A</t>
  </si>
  <si>
    <t>Adverse drug reactions</t>
  </si>
  <si>
    <t>The health service organisation has processes for documenting a patient's history of medicine allergies and adverse drug reactions in the healthcare record on presentation</t>
  </si>
  <si>
    <t xml:space="preserve">
Yes; No
Yes; No</t>
  </si>
  <si>
    <t>The health service organisation has processes for documenting adverse drug reactions experienced by patients during an episode of care in the healthcare record and in the organisation-wide incident reporting system</t>
  </si>
  <si>
    <t>The health service organisation has processes for reporting adverse drug reactions experienced by patients to the Therapeutic Goods Administration, in accordance with its requirements</t>
  </si>
  <si>
    <t>Identify if the facility has a system for reporting adverse drug reactions experienced by patients to the TGA</t>
  </si>
  <si>
    <t xml:space="preserve">
Yes; No
Yes; No
Yes; No</t>
  </si>
  <si>
    <t>Continuity of medication management</t>
  </si>
  <si>
    <t>Medication review</t>
  </si>
  <si>
    <t xml:space="preserve">4.10
</t>
  </si>
  <si>
    <t>The health service organisation has processes:
a. To perform medication reviews for patients, in line with evidence and best practice
b. To prioritise medication reviews, based on a patient's clinical needs and minimising the risk of medication-related problems
c. That specify the requirements for documentation of medication reviews, including actions taken as a result</t>
  </si>
  <si>
    <t xml:space="preserve">
Yes; No
Yes; No
Yes; No
Yes; No</t>
  </si>
  <si>
    <t>Information for patients</t>
  </si>
  <si>
    <t xml:space="preserve">4.11
</t>
  </si>
  <si>
    <t>The health service organisation has processes to support clinicians to provide patients with information about their individual medicines needs and risks</t>
  </si>
  <si>
    <t>Identify if the ward/unit has access to medication information that is designed for distribution to patients and accessible to the clinical workforce</t>
  </si>
  <si>
    <t xml:space="preserve">
Yes; No
Yes; No
Yes; No; N/A
Yes; No; N/A</t>
  </si>
  <si>
    <t>Provision of a medicines list</t>
  </si>
  <si>
    <t xml:space="preserve">4.12
</t>
  </si>
  <si>
    <t>The health service organisation has processes to:
a. Generate a current medicines list and the reasons for any changes
b. Distribute the current medicines list to receiving clinicians at transitions of care
c. Provide patients on discharge with a current medicines list and the reasons for any changes</t>
  </si>
  <si>
    <t>Identify if the facility has a clinical handover program in place which includes tools to ensure the list of medicines is provided to the receiving clinician during clinical handover</t>
  </si>
  <si>
    <t>Evidence that the facility has a clinical handover program in place which includes tools to ensure the list of medicines is provided to the receiving clinician during clinical handover</t>
  </si>
  <si>
    <t xml:space="preserve">
Yes; No
text box</t>
  </si>
  <si>
    <t>Identify if the facility provides a medicines list and explanation of changes for patients on transfer or discharge</t>
  </si>
  <si>
    <t>Evidence that the facility provides a medicines list and explanation of changes for patients on transfer or discharge</t>
  </si>
  <si>
    <t xml:space="preserve">
Yes; No</t>
  </si>
  <si>
    <t xml:space="preserve">
Yes; No; N/A </t>
  </si>
  <si>
    <t>Medication management processes</t>
  </si>
  <si>
    <t>Information and decision support tools for medicines</t>
  </si>
  <si>
    <t xml:space="preserve">4.13
</t>
  </si>
  <si>
    <t>The health service organisation ensures that information and decision support tools for medicines are available to clinicians</t>
  </si>
  <si>
    <t xml:space="preserve">
Yes; No; N/A</t>
  </si>
  <si>
    <t>Safe and secure storage and distribution of medicines</t>
  </si>
  <si>
    <t xml:space="preserve">4.14
</t>
  </si>
  <si>
    <t>The health service organisation complies with manufacturers' directions, legislation, and jurisdictional requirements for the:
a. Safe and secure storage and distribution of medicines
b. Storage of temperature-sensitive medicines and cold chain management
c. Disposal of unused, unwanted or expired medicines</t>
  </si>
  <si>
    <t>Identify if the facility has a system in place that is consistent with legislative and jurisdictional requirements for the disposal of unused, unwanted or expired medications</t>
  </si>
  <si>
    <t>Evidence that the facility has a system in place that is consistent with legislative and jurisdictional requirements for the disposal of unused, unwanted or expired medications</t>
  </si>
  <si>
    <t>Identify if the facility has appropriate paper and electronic records that provide an audit trail on the disposal of unused, unwanted or expired medicines</t>
  </si>
  <si>
    <t>Evidence that the facility has appropriate paper and electronic records that provide an audit trail on the disposal of unused, unwanted or expired medicines</t>
  </si>
  <si>
    <t>High-risk medicines</t>
  </si>
  <si>
    <t xml:space="preserve">4.15
</t>
  </si>
  <si>
    <t>The health service organisation:
a. Identifies high-risk medicines used within the organisation
b. Has a system to store, prescribe, dispense and administer high-risk medicines safely</t>
  </si>
  <si>
    <t>Yes; No
Yes; No</t>
  </si>
  <si>
    <t>• where is the medication history documented?</t>
  </si>
  <si>
    <t>Where a patient has a documented medication allergy or ADR in the medication chart, do ALL charts containing medication orders have a visual alert on all required pages, e.g. ADR alert sticker?</t>
  </si>
  <si>
    <t>Injectable Line Labelling</t>
  </si>
  <si>
    <t>Line 1</t>
  </si>
  <si>
    <t>Line type present</t>
  </si>
  <si>
    <t>Is the date completed?</t>
  </si>
  <si>
    <t>Line 2</t>
  </si>
  <si>
    <t>Line 3</t>
  </si>
  <si>
    <t>Line 4</t>
  </si>
  <si>
    <t>Line 5</t>
  </si>
  <si>
    <t>IV</t>
  </si>
  <si>
    <t>CVL/PICC</t>
  </si>
  <si>
    <t>Epidural</t>
  </si>
  <si>
    <t>Subcut</t>
  </si>
  <si>
    <t>Intra-arterial</t>
  </si>
  <si>
    <t>Other</t>
  </si>
  <si>
    <t>For patients concluding an episode of care, is there documented evidence that the patient was provided with a Discharge Medication Record (DMR) or Interim Medication Administration Record (IMAR) when discharged or transferred?</t>
  </si>
  <si>
    <t>• Correctly labelled by route and with the date completed</t>
  </si>
  <si>
    <t>Details of the processes, where the reports are filed and where/who/how often they are reported to</t>
  </si>
  <si>
    <t>Details of the quality improvement activities implemented</t>
  </si>
  <si>
    <t>Some questions may be used by the facility to demonstrate evidence for other actions, in addition to the action it has been aligned with.</t>
  </si>
  <si>
    <t>Total number of eligible wards/units (Yes or No to 3.0)</t>
  </si>
  <si>
    <t>Total number of eligible patients (Yes or No to 7.0)</t>
  </si>
  <si>
    <t>Total number of eligible patients (Yes or No to 11.0)</t>
  </si>
  <si>
    <t>Total number of eligible patients (Yes or No to 3.0)</t>
  </si>
  <si>
    <t>Total number of eligible wards/units (Yes or No to 4.0)</t>
  </si>
  <si>
    <t>Identify patients who experienced a new medication allergy or adverse drug reaction during the current episode of care that had it documented appropriately</t>
  </si>
  <si>
    <t>10.0 For patients concluding an episode of care, is there documented evidence that the patient was provided with a Discharge Medication Record (DMR) or Interim Medication Administration Record (IMAR) when discharged or transferred?</t>
  </si>
  <si>
    <t>Total number of eligible patients (Yes or No to 10.0)</t>
  </si>
  <si>
    <t>Number of patients concluding an episode of care who were provided with a DMR or IMAR when discharged or transferred (Yes to 10.0)</t>
  </si>
  <si>
    <t>Total number of eligible patients (Yes or No to 8.0)</t>
  </si>
  <si>
    <t>Total number of eligible patients (Yes or No to 9.0)</t>
  </si>
  <si>
    <t>Measurement Plan</t>
  </si>
  <si>
    <t xml:space="preserve">
Yes; No
Yes; No
Yes; No
Yes; No
Yes; No
Yes; No
Yes; No
text box</t>
  </si>
  <si>
    <t>Identify if the facility conducts evidence-based medication reviews</t>
  </si>
  <si>
    <t>Identify if the facility undertakes quality improvement activities to review, measure and assess medication management strategies and practices</t>
  </si>
  <si>
    <t>Identify if the facility undertakes risk assessments of processes for handling high risk medicines and action plans</t>
  </si>
  <si>
    <t>Evidence that the facility undertakes quality improvement activities to review, measure and assess medication management strategies and practices</t>
  </si>
  <si>
    <t>Evidence that the facility undertakes risk assessments of processes for handling high risk medicines and action plans</t>
  </si>
  <si>
    <t>Facility Collection &amp; Results</t>
  </si>
  <si>
    <t>Ward_Unit Collection</t>
  </si>
  <si>
    <t>Patient Collection</t>
  </si>
  <si>
    <t>© State of Queensland (Queensland Health) 2018</t>
  </si>
  <si>
    <t>If yes to 13.0, Ask: 'Did you understand the information provided to you?'</t>
  </si>
  <si>
    <t>If yes to 13.0, Ask: 'Was the information useful to you?'</t>
  </si>
  <si>
    <t>• specific procedures/guidelines to ensure continuity of medicine management?</t>
  </si>
  <si>
    <t>• specific procedures/guidelines for areas of high risk such as oncology and anaesthesia?</t>
  </si>
  <si>
    <t>● Each facility needs to determine those audit questions that are applicable to their facility/health service circumstances for review
● Some questions and responses may not be applicable (e.g. at a ward/unit level) and can be adapted to suit individual requirements
● The measurement plan details each audit question and the action it aligns to in the standard</t>
  </si>
  <si>
    <t>Correctly labelled by route?</t>
  </si>
  <si>
    <t>Evidence that the facility conducts evidence-based medication reviews</t>
  </si>
  <si>
    <t>Identify if the facility undertakes risk assessments associated with medication management</t>
  </si>
  <si>
    <t>This audit tool collects Facility level data, and the results can be printed directly from this sheet</t>
  </si>
  <si>
    <t>This audit tool collects Ward/Unit level data</t>
  </si>
  <si>
    <t>This tab presents the results of the Ward/Unit level data (that were collected on the Ward_Unit Collection tab)</t>
  </si>
  <si>
    <t>The measurement plan outlines the NSQHS Standards Actions and the audit questions and indicators aligned to them</t>
  </si>
  <si>
    <t>● Each facility needs to determine those audit questions that are applicable to their facility/health service circumstances for review
● Some questions and responses may not be applicable and can be adapted to suit individual requirements
● The measurement plan details each audit question and the action it aligns to in the standard</t>
  </si>
  <si>
    <t>Facility collection audit tool and results: collects facility level data (for Edition 2 of the NSQHS Standards)</t>
  </si>
  <si>
    <t>If yes to 8.0, is there evidence that those clinical pharmacists have completed training needs identified from the observed competency evaluation?</t>
  </si>
  <si>
    <t>If yes to 10.0, is there evidence that those pharmacy assistants/technicians have completed training needs identified from the observed competency evaluation?</t>
  </si>
  <si>
    <t>If yes to 17.0, is there evidence they include</t>
  </si>
  <si>
    <t>If yes to 18.0, is there evidence of</t>
  </si>
  <si>
    <t>If yes to 19.0, is there evidence there are</t>
  </si>
  <si>
    <t>If yes to 21.0, is there evidence that the facility (or at service level) has</t>
  </si>
  <si>
    <t>If yes to 22.0, is there evidence of</t>
  </si>
  <si>
    <t>If yes to 26.0, is there evidence that the feedback has been incorporated into the next revisions?</t>
  </si>
  <si>
    <t>If yes to 27.0, is the Medication Safety Self Assessment for Australian Hospitals used?</t>
  </si>
  <si>
    <t>4.0 Is there evidence that the facility (or at service level) provides orientation and ongoing training for the clinical workforce who prescribe, dispense and administer medications?
4.1 If yes to 4.0, is there evidence that
• staff attendance at the education/training sessions is recorded?
• training is matched to staff training needs?
• staff feedback reports of the sessions are evaluated and incorporated into the next revision?
4.2 If yes to 4.0, provide comments on the education provided and when.</t>
  </si>
  <si>
    <t xml:space="preserve">
Yes; No
Yes; No
Yes; No
Yes; No
text box</t>
  </si>
  <si>
    <t xml:space="preserve">
Yes; No
Yes; No
Yes; No
Yes; No
text box</t>
  </si>
  <si>
    <t>5.0 Is there evidence that the Director of Pharmacy or the Pharmacist in Charge within the facility (or at service level) has a departmental training plan for the Pharmacy department?</t>
  </si>
  <si>
    <t>6.0 Is there evidence that the Director of Pharmacy or the Pharmacist in Charge within the facility (or at service level) has an observed competency evaluation schedule for ALL staff in the Pharmacy department, i.e. pharmacists, pharmacy interns, pharmacy assistants?</t>
  </si>
  <si>
    <t>9.0 Is there evidence that ALL clinical pharmacists within the facility (or at service level) have undergone a mini-Peer Assessment Tool (PAT) within the last 12 months?</t>
  </si>
  <si>
    <t xml:space="preserve">
Yes; No</t>
  </si>
  <si>
    <t>16.0 Is there evidence that ALL pharmacy practice evaluators within the facility (or at service level) have certification as an evaluator that is current?</t>
  </si>
  <si>
    <t>17.0 Is there evidence that the facility (or at service level) has policies, procedures, protocols and/or guidelines related to medication management that align with the National Medicines Policy?</t>
  </si>
  <si>
    <t>20.0 Is there evidence that the facility (or at service level) undertakes quality improvement activities to review, measure and assess medication management strategies and practices?</t>
  </si>
  <si>
    <t>21.0 Is there evidence that the facility (or at service level) undertakes risk assessments of processes for handling high risk medicines and action plans?
21.1 If yes to 21.0, is there evidence that the facility (or at service level) has:
• audit of compliance with policies on medication management systems?
• clinical pharmacy review reports that identify medication related risks?</t>
  </si>
  <si>
    <t xml:space="preserve">
Yes; No
Yes; No
Yes; No
text box</t>
  </si>
  <si>
    <t>22.0 Is there evidence that the facility (or at service level) has evaluation, audit and feedback processes for medication management?
22.1 If yes to 22.0, is there evidence of
• regular auditing of medication charts, e.g. NIMC, Clozapine, PCA, Heparin, MAP form, insulin charts?
• regular reporting and evaluation of performance measures?
22.2 If yes to 22.0, outline the processes, where the reports are filed and where/who/how often they are reported to.</t>
  </si>
  <si>
    <t>23.0 Is there evidence that the facility (or at service level) has a Drug Use and Evaluation (DUE) program?
23.1 If yes to 23.0, provide details.</t>
  </si>
  <si>
    <t>24.0 Is there evidence that the facility (or at service level) monitors the misappropriation of medicines?
24.1 If yes to 24.0. provide details on how this is monitored.</t>
  </si>
  <si>
    <t>25.0 Is there evidence that the facility (or at service level) regularly monitors the number of DMRs, IMARs and discharge summaries containing medicine information?
25.1 If yes to 25.0, detail the actions taken to improve supply.</t>
  </si>
  <si>
    <t>26.0 Is there evidence that the facility (or at service level) uses consumer complaints and compliments feedback or local patient experience survey feedback to improve provision of medicines information? 
26.1 If yes to 26.0 what type of feedback is used?
26.2 If yes to 26.0, is there evidence that the feedback has been incorporated into the next revisions?
26.3 If yes to 26.2, provide details.</t>
  </si>
  <si>
    <t>27.0 Is there evidence the facility (or at service level) undertakes medication safety self-assessments?
27.1 If yes to 27.0, is the Medication Safety Self Assessment for Australian Hospitals used?
27.2 If yes to 27.0, is there evidence any actions arising from the self-assessment are acted upon?
27.3 If yes to 27.2, how are they acted on?</t>
  </si>
  <si>
    <t>32.0 Is there evidence that the facility (or at service level) has a clinical handover program in place which includes tools to ensure the list of medicines is provided to the receiving clinician during clinical handover?
32.1 If yes to 32.0, provide details.</t>
  </si>
  <si>
    <t xml:space="preserve">33.0 Is there evidence that the facility (or at service level) provides a medicines list and explanation of changes for patients on transfer or discharge, e.g. through the Enterprise-wide Liaison Medication System (eLMS) or the Enterprise Discharge Summary (EDS)?
</t>
  </si>
  <si>
    <t>Yes; No
text box</t>
  </si>
  <si>
    <t>34.0 Is there evidence that the facility (or at service level) monitors the storage of temperature-sensitive medicines in line with current statewide guidelines?</t>
  </si>
  <si>
    <t>35.0 Is there evidence that temperature breaches are handled appropriately?
35.1 If yes to 35.0, provide details on how they are handled.</t>
  </si>
  <si>
    <t>36.0 Is there evidence that the facility (or at service level) has a system in place that is consistent with legislative and jurisdictional requirements for the disposal of unused, unwanted or expired medications?
36.1 If yes to 36.0, provide details on the system.</t>
  </si>
  <si>
    <t>37.0 Is there evidence of appropriate paper and electronic records that provide an audit trail on the disposal of unused, unwanted or expired medicines?
37.1 If yes to 37.0, provide details on how this is monitored and when.</t>
  </si>
  <si>
    <t xml:space="preserve">
Yes; No
Yes; No
Yes; No
Yes; No
text box</t>
  </si>
  <si>
    <t>If yes to 27.0, is there evidence any actions arising from the self-assessment are acted upon?</t>
  </si>
  <si>
    <t>If yes to 29.0, are there policies, procedures or guidelines that detail the information to report to the TGA?</t>
  </si>
  <si>
    <t>If yes to 29.0, is there evidence of records of adverse drug reaction reports sent to the TGA?</t>
  </si>
  <si>
    <t>Up to 15 wards/units can be audited on the tool</t>
  </si>
  <si>
    <t>If yes to 6.0 and/or 6.1, is there evidence the workforce is aware of the information and can access it?</t>
  </si>
  <si>
    <t>If yes to 6.0 and/or 6.1, is there evidence that the needs of culturally and linguistically diverse patients are met?</t>
  </si>
  <si>
    <t>If yes to 8.0, is the ward/unit a specialised unit, e.g. ICU?</t>
  </si>
  <si>
    <t xml:space="preserve">1.0 Is there evidence that the facility (or at service level) has a governing body that oversees medication management?
1.1 If yes to 1.0, is there evidence
• there are Terms of Reference?
• there are consumer advisors that reflect the day-to-day patient community?
• Aboriginal and Torres Strait Islander communities are represented?
• it is multidisciplinary?
1.2 If yes to 1.0, is there evidence, e.g. in the minutes, the governing body
• has endorsed a facility-wide strategy that outlines medication management processes?
• regularly reviews, as required, policies, procedures or protocols that support effective medication management?
• monitors and evaluates medication management including: regular reviews of quality indicators and safety and quality reports to ensure that they are relevant and comprehensive?
• has documents that detail responsibilities for facility wide medication management systems at all levels including board members or owners, senior executive or senior managers, unit or facility managers and clinicians?
• has quality improvement plans that outline designated responsibilities and timeframes for completion of improvement actions?
• has a mechanism for dissemination of medication safety alerts?
• reviews reports that include medication incidents?
• reviews reports that detail performance measures of medication safety?
• regularly reviews the storage, prescribing, dispensing and administration of high-risk medicines?
• monitors the occurrence of medicine-related incidents?
• implements risk reduction strategies?
• implements technology such as electronic medication management, 'smart' infusion pumps and drug libraries?
• manages contract arrangements, including those with external organisations that provide medication management services?
</t>
  </si>
  <si>
    <t xml:space="preserve">
text box</t>
  </si>
  <si>
    <t xml:space="preserve">
Yes; No
Yes; No
Yes; No
Yes; No
Yes; No
Yes; No
Yes; No
Yes; No
Yes; No
Yes; No
Yes; No
Yes; No
Yes; No
Yes; No
Yes; No
Yes; No
Yes; No
Yes; No</t>
  </si>
  <si>
    <t>2.0 Is there evidence that the ward/unit has evaluation, audit and feedback processes for medication management?
2.1 If yes to 2.0, is there evidence of
• regular auditing of medication charts, e.g. NIMC, Clozapine, PCA, Heparin, MAP form, insulin charts?
• regular reporting and evaluation of performance measures?
2.2 If yes to 2.0, outline the processes, where the reports are filed and where/who/how often they are reported to.</t>
  </si>
  <si>
    <t>3.0 Is there evidence that the ward/unit has a Drug Use and Evaluation (DUE) program?
3.1 If yes to 3.0, provide details.</t>
  </si>
  <si>
    <t>4.0 Is there evidence that the ward/unit undertakes quality improvement activities to reduce the risk of patient harm and increase the quality and effectiveness of medicine use?
4.1 If yes to 4.0, provide examples of the quality improvement activities implemented.</t>
  </si>
  <si>
    <t>5.0 Is there evidence that the ward/unit uses the National Inpatient Medication Chart (NIMC) or Medication Action Plan (MAP)?</t>
  </si>
  <si>
    <t>Is there documented evidence that the patient's medications have been reviewed during the current episode of care?</t>
  </si>
  <si>
    <t>If yes to 12.0, Ask: 'Were you in agreement with the plan?'</t>
  </si>
  <si>
    <t>Identify if the facility provides orientation and ongoing training for the clinical workforce who prescribe, dispense and administer medications</t>
  </si>
  <si>
    <t>Evidence that the facility provides orientation and ongoing training for the clinical workforce who prescribe, dispense and administer medications</t>
  </si>
  <si>
    <t>Identify if the facility provides staff education on medication management</t>
  </si>
  <si>
    <t>Evidence that the facility provides staff education on medication management</t>
  </si>
  <si>
    <t>Identify if the Director of Pharmacy or the Pharmacist in Charge has a departmental training plan for the Pharmacy department</t>
  </si>
  <si>
    <t>Evidence that the Director of Pharmacy or the Pharmacist in Charge has a departmental training plan for the Pharmacy department</t>
  </si>
  <si>
    <t>Evidence that the Director of Pharmacy or the Pharmacist in Charge has an observed competency evaluation schedule for ALL staff in the Pharmacy department</t>
  </si>
  <si>
    <t>Identify if the facility has pharmacy practice evaluators with certification as an evaluator that is current</t>
  </si>
  <si>
    <t>Evidence that the facility has pharmacy practice evaluators with certification as an evaluator that is current</t>
  </si>
  <si>
    <t>Identify if the facility has a Drug Use and Evaluation program</t>
  </si>
  <si>
    <t>Evidence that the facility has a Drug Use and Evaluation program</t>
  </si>
  <si>
    <t>Identify if the ward/unit has a Drug Use and Evaluation program</t>
  </si>
  <si>
    <t>Number of wards/units that have a Drug Use and Evaluation program (Yes to 3.0)</t>
  </si>
  <si>
    <t>Number of wards/units that use the National Inpatient Medication Chart or Medication Action Plan (Yes to 5.0)</t>
  </si>
  <si>
    <t>Total number of eligible wards/units (Yes or No to 5.0)</t>
  </si>
  <si>
    <t>Number of wards/units that have statewide medication charts with decision support tools available (Yes to 7.0)</t>
  </si>
  <si>
    <t>Total number of eligible wards/units (Yes or No to 7.0)</t>
  </si>
  <si>
    <t>Number of wards/units that undertake quality improvement activities to reduce the risk of patient harm and increase the quality and effectiveness of medicine use (Yes to 4.0)</t>
  </si>
  <si>
    <t>31.0 Is there evidence that the facility (or at service level) has policies, procedures, protocols and/or guidelines that outline:
• when a medication review is warranted?
• involvement of patients and carers?
• documentation requirements for recommendations or requests as a result of the medication review, and any subsequent action taken?
• the role of electronic medication management, if available, in integrated clinical decision support?</t>
  </si>
  <si>
    <t>Does the patient have a cannula/catheter inserted with one or more lines for administering medication/fluids attached?</t>
  </si>
  <si>
    <t>Identify if the Director of Pharmacy or the Pharmacist in Charge has an observed competency evaluation schedule for ALL staff in the Pharmacy department</t>
  </si>
  <si>
    <t xml:space="preserve">17.1 If yes to 17.0, is there evidence they include:
• the safe distribution and storage of medicines?
• monitoring of temperature in refrigerators and freezers used to store medicines and vaccines throughout the facility?
• the disposal of unused, unwanted or expired medications?
• specific procedures/guidelines for areas of high risk such as oncology and anaesthesia?
• the use of the National Inpatient Medication Chart and statewide clinical forms and charts?
• the management of high risk medicines, including a list of high risk medicines relevant to the organisation?
• labelling injectable medicines, fluids and lines?
• the use of approved abbreviations for use in prescribing and administering of medicines?
• the use of oral dispensers for administering liquid oral medicines?
• specific procedures/guidelines to ensure continuity of medicine management?
• reconciliation, review and monitoring of effects?
• compounding and manufacturing?
• medicine evaluation and list of approved medicines?
• recording best possible medication history?
• provision of information about medication to patients?
• liaison with pharmaceutical industry?
• electronic medication management, if applicable?
• standardised electronic display of information?
• management and reporting of incidents and ADRs?
• management of externally contracted services?
• when a medication review is warranted?
• involvement of patients and carers?
• documentation requirements for recommendations or requests as a result of the medication review, and any subsequent action taken?
• the role of electronic medication management, if available, in integrated clinical decision support?
</t>
  </si>
  <si>
    <t>Yes; No; N/A
text box
Yes; No; N/A
Telepharmacy; Outreach; Sessional Pharmacist on Contract; Other</t>
  </si>
  <si>
    <t>Is there evidence that the facility (or at service level) provides a medicines list and explanation of changes for patients on transfer or discharge, e.g. through the Enterprise-wide Liaison Medication System (eLMS) or the Enterprise Discharge Summary (EDS)?</t>
  </si>
  <si>
    <t>38.0 Is there evidence that the facility (or at service level) undertakes risk assessments associated with:
• the safe distribution and storage of medicines?
• monitoring of temperature in refrigerators and freezers used to store medicines and vaccines?
• the disposal of unused, unwanted or expired medications?
38.1 If yes to 38.0, is there evidence the risks are reviewed on a regular basis?
38.2 If yes to 38.0, provide details on the risk assessments undertaken.</t>
  </si>
  <si>
    <t>Line x line type results</t>
  </si>
  <si>
    <t>Line no</t>
  </si>
  <si>
    <t>Lines</t>
  </si>
  <si>
    <t>Label Correct</t>
  </si>
  <si>
    <t>Date Correct</t>
  </si>
  <si>
    <t>Both Correct</t>
  </si>
  <si>
    <t>Both Incorrect</t>
  </si>
  <si>
    <t>Line level results</t>
  </si>
  <si>
    <t>Patient level results</t>
  </si>
  <si>
    <t>TOTALS</t>
  </si>
  <si>
    <t>Lines Correctly labelled</t>
  </si>
  <si>
    <t>Lines with date completed</t>
  </si>
  <si>
    <t>Both correct</t>
  </si>
  <si>
    <t>Line type summary</t>
  </si>
  <si>
    <t>Both incorrect</t>
  </si>
  <si>
    <t>Intravenous lines</t>
  </si>
  <si>
    <t>CVL/CVAD/PICC lines</t>
  </si>
  <si>
    <t>Epidural lines</t>
  </si>
  <si>
    <t>Subcutaneous lines</t>
  </si>
  <si>
    <t>Intra-arterial lines</t>
  </si>
  <si>
    <t>Other lines</t>
  </si>
  <si>
    <t>Yes; No
Yes; No
Yes; No
Yes; No
Yes; No
Yes; No
Yes; No</t>
  </si>
  <si>
    <t>Patients with all correct</t>
  </si>
  <si>
    <t>Up to 20 patients can be audited on the tool</t>
  </si>
  <si>
    <t>N/A if no pharmacist on site</t>
  </si>
  <si>
    <t>N/A if pharmacist on site</t>
  </si>
  <si>
    <t>We recognise and appreciate that there may be gaps in the scope and questions included in these tools, however, as this is a 'Work in Progress', future versions will build up the existing scope and questions, and incorporate staff feedback and suggestions for improvement.</t>
  </si>
  <si>
    <t>N/A for patient over 12yrs of age</t>
  </si>
  <si>
    <t>Record multiple lines attached to the same cannula/catheter as the one line type</t>
  </si>
  <si>
    <t>Lines audited</t>
  </si>
  <si>
    <r>
      <t xml:space="preserve">Total number </t>
    </r>
    <r>
      <rPr>
        <sz val="11"/>
        <color theme="1"/>
        <rFont val="Calibri"/>
        <family val="2"/>
        <scheme val="minor"/>
      </rPr>
      <t>audited</t>
    </r>
  </si>
  <si>
    <r>
      <t xml:space="preserve">• Percentage of patients with all </t>
    </r>
    <r>
      <rPr>
        <sz val="10"/>
        <color theme="1"/>
        <rFont val="Arial"/>
        <family val="2"/>
      </rPr>
      <t>lines labelled correctly by route and with the date completed</t>
    </r>
  </si>
  <si>
    <r>
      <t>If yes to 2.0, outline the processes, where the reports are filed and where/who/how often they are reported to.</t>
    </r>
    <r>
      <rPr>
        <i/>
        <sz val="10"/>
        <color rgb="FF0000FF"/>
        <rFont val="Arial"/>
        <family val="2"/>
      </rPr>
      <t xml:space="preserve"> (enter text to the right)</t>
    </r>
  </si>
  <si>
    <r>
      <t xml:space="preserve">If yes to 4.0, provide examples of the quality improvement activities implemented. </t>
    </r>
    <r>
      <rPr>
        <i/>
        <sz val="10"/>
        <color rgb="FF0000FF"/>
        <rFont val="Arial"/>
        <family val="2"/>
      </rPr>
      <t>(enter text to the right)</t>
    </r>
  </si>
  <si>
    <t>If yes to any of 38.0 is there evidence the risks are reviewed on a regular basis?</t>
  </si>
  <si>
    <r>
      <t xml:space="preserve">If yes to 1.0, how is this provided? </t>
    </r>
    <r>
      <rPr>
        <i/>
        <sz val="10"/>
        <color rgb="FF0000FF"/>
        <rFont val="Arial"/>
        <family val="2"/>
      </rPr>
      <t>(enter text to the right)</t>
    </r>
  </si>
  <si>
    <t>Number of patients with a cannula/catheter inserted with one or more lines for administering medications/fluids attached</t>
  </si>
  <si>
    <r>
      <t>Evidence that the facility uses consumer complaints and compliments feedback or local patient satisfaction survey feedback to improve provision of medicines information</t>
    </r>
    <r>
      <rPr>
        <sz val="11"/>
        <color indexed="10"/>
        <rFont val="Calibri"/>
        <family val="2"/>
        <scheme val="minor"/>
      </rPr>
      <t xml:space="preserve">
</t>
    </r>
  </si>
  <si>
    <t>28.0 In relation to medicines scope of clinical practice, is there evidence that the facility (or at service level) has:
• a system in place to ensure that individual workforce members with the authority to prescribe medicines have professional registration/endorsements that are current?
• position descriptions, staff duty statements and/or employment contracts detailing responsibilities, accountabilities and scope of practice of the workforce in medication management?
28.1 If yes to any of 28.0, outline details of where they are stored, when they are updated, etc.</t>
  </si>
  <si>
    <t>If yes to 4.0, is there evidence that</t>
  </si>
  <si>
    <t>• audits of patient clinical records that demonstrate reporting and investigation of adverse medication incidents, e.g. using trigger tools to identify adverse medication events?</t>
  </si>
  <si>
    <t>18.0 Is there evidence that the facility (or at service level) has a system for reporting, investigating and analysing medication incidents, e.g. medication management committee?
18.1 If yes to 18.0, is there evidence of
• a register/log that documents analysis and review of medication incidents?
• root cause analysis of breaches of policies, procedures and/or protocols resulting in a serious breach or sentinel event?
• audits of patient clinical records that demonstrate reporting and investigation of adverse medication incidents, e.g. using trigger tools to identify adverse medication events?
• mechanisms for disseminating lessons learnt from medication incidents to the clinical workforce and escalation to relevant statewide and national authorities?
18.2 If yes to 18.0, outline the process for reporting, investigating and analysing medication incidents.</t>
  </si>
  <si>
    <r>
      <t xml:space="preserve">If yes to 2.0, provide details of how these are recorded and acted upon. </t>
    </r>
    <r>
      <rPr>
        <i/>
        <sz val="10"/>
        <color rgb="FF0000FF"/>
        <rFont val="Arial"/>
        <family val="2"/>
      </rPr>
      <t>(enter text below)</t>
    </r>
  </si>
  <si>
    <r>
      <t xml:space="preserve">If yes to 3.0, provide comments on the education provided and when. </t>
    </r>
    <r>
      <rPr>
        <i/>
        <sz val="10"/>
        <color rgb="FF0000FF"/>
        <rFont val="Arial"/>
        <family val="2"/>
      </rPr>
      <t>(enter text below)</t>
    </r>
  </si>
  <si>
    <r>
      <t xml:space="preserve">If yes to 4.0, provide comments on the education provided and when. </t>
    </r>
    <r>
      <rPr>
        <i/>
        <sz val="10"/>
        <color rgb="FF0000FF"/>
        <rFont val="Arial"/>
        <family val="2"/>
      </rPr>
      <t>(enter text below)</t>
    </r>
  </si>
  <si>
    <r>
      <t xml:space="preserve">If yes to18.0, outline the process for reporting, investigating and analysing medication incidents. </t>
    </r>
    <r>
      <rPr>
        <i/>
        <sz val="10"/>
        <color rgb="FF0000FF"/>
        <rFont val="Arial"/>
        <family val="2"/>
      </rPr>
      <t>(enter text below)</t>
    </r>
  </si>
  <si>
    <r>
      <t xml:space="preserve">If yes to 22.0, outline the processes, where the reports are filed and where/who/how often they are reported to. </t>
    </r>
    <r>
      <rPr>
        <i/>
        <sz val="10"/>
        <color rgb="FF0000FF"/>
        <rFont val="Arial"/>
        <family val="2"/>
      </rPr>
      <t>(enter text below)</t>
    </r>
  </si>
  <si>
    <r>
      <t xml:space="preserve">If yes to 23.0, provide details. </t>
    </r>
    <r>
      <rPr>
        <i/>
        <sz val="10"/>
        <color rgb="FF0000FF"/>
        <rFont val="Arial"/>
        <family val="2"/>
      </rPr>
      <t>(enter text below)</t>
    </r>
  </si>
  <si>
    <r>
      <t>If yes to 24.0, provide details on how this is monitored.</t>
    </r>
    <r>
      <rPr>
        <i/>
        <sz val="10"/>
        <color rgb="FF0000FF"/>
        <rFont val="Arial"/>
        <family val="2"/>
      </rPr>
      <t xml:space="preserve"> (enter text below)</t>
    </r>
  </si>
  <si>
    <r>
      <t xml:space="preserve">If yes to 25.0, detail the actions taken to improve supply. </t>
    </r>
    <r>
      <rPr>
        <i/>
        <sz val="10"/>
        <color rgb="FF0000FF"/>
        <rFont val="Arial"/>
        <family val="2"/>
      </rPr>
      <t>(enter text below)</t>
    </r>
  </si>
  <si>
    <r>
      <t xml:space="preserve">If yes to 26.0, what type of feedback is used? </t>
    </r>
    <r>
      <rPr>
        <i/>
        <sz val="10"/>
        <color rgb="FF0000FF"/>
        <rFont val="Arial"/>
        <family val="2"/>
      </rPr>
      <t>(enter text below)</t>
    </r>
  </si>
  <si>
    <r>
      <t xml:space="preserve">If yes to 26.2, provide details. </t>
    </r>
    <r>
      <rPr>
        <i/>
        <sz val="10"/>
        <color rgb="FF0000FF"/>
        <rFont val="Arial"/>
        <family val="2"/>
      </rPr>
      <t>(enter text below)</t>
    </r>
  </si>
  <si>
    <r>
      <t>If yes to 27.2, how are they acted on?</t>
    </r>
    <r>
      <rPr>
        <i/>
        <sz val="10"/>
        <color rgb="FF0000FF"/>
        <rFont val="Arial"/>
        <family val="2"/>
      </rPr>
      <t xml:space="preserve"> (enter text below)</t>
    </r>
  </si>
  <si>
    <r>
      <t xml:space="preserve">If yes to any of 28.0, outline details of where they are stored, when they are updated, etc. </t>
    </r>
    <r>
      <rPr>
        <i/>
        <sz val="10"/>
        <color rgb="FF0000FF"/>
        <rFont val="Arial"/>
        <family val="2"/>
      </rPr>
      <t>(enter text below)</t>
    </r>
  </si>
  <si>
    <r>
      <t xml:space="preserve">If yes to 32.0, provide details. </t>
    </r>
    <r>
      <rPr>
        <i/>
        <sz val="10"/>
        <color rgb="FF0000FF"/>
        <rFont val="Arial"/>
        <family val="2"/>
      </rPr>
      <t>(enter text below)</t>
    </r>
  </si>
  <si>
    <r>
      <t xml:space="preserve">If yes to 35.0, provide details on how they are handled. </t>
    </r>
    <r>
      <rPr>
        <i/>
        <sz val="10"/>
        <color rgb="FF0000FF"/>
        <rFont val="Arial"/>
        <family val="2"/>
      </rPr>
      <t>(enter text below)</t>
    </r>
  </si>
  <si>
    <r>
      <t xml:space="preserve">If yes to 36.0, provide details on the system. </t>
    </r>
    <r>
      <rPr>
        <i/>
        <sz val="10"/>
        <color rgb="FF0000FF"/>
        <rFont val="Arial"/>
        <family val="2"/>
      </rPr>
      <t>(enter text below)</t>
    </r>
  </si>
  <si>
    <r>
      <t xml:space="preserve">If yes to 37.0, provide details on how this is monitored and when. </t>
    </r>
    <r>
      <rPr>
        <i/>
        <sz val="10"/>
        <color rgb="FF0000FF"/>
        <rFont val="Arial"/>
        <family val="2"/>
      </rPr>
      <t>(enter text below)</t>
    </r>
  </si>
  <si>
    <r>
      <t xml:space="preserve">If yes to any of 38.0, provide details on the risk assessments undertaken. </t>
    </r>
    <r>
      <rPr>
        <i/>
        <sz val="10"/>
        <color rgb="FF0000FF"/>
        <rFont val="Arial"/>
        <family val="2"/>
      </rPr>
      <t>(enter text below)</t>
    </r>
  </si>
  <si>
    <r>
      <t xml:space="preserve">If yes to 3.0, provide details. </t>
    </r>
    <r>
      <rPr>
        <i/>
        <sz val="10"/>
        <color rgb="FF0000FF"/>
        <rFont val="Arial"/>
        <family val="2"/>
      </rPr>
      <t>(enter text to the right)</t>
    </r>
  </si>
  <si>
    <t>If yes to 5.0</t>
  </si>
  <si>
    <t>If yes to 1.0</t>
  </si>
  <si>
    <t>If yes to 6.0, did the review include</t>
  </si>
  <si>
    <t>Number of wards/units that store potassium ampoules (Yes to 8.0)
Number of wards/units that store potassium ampoules that are a specialised unit, e.g. ICU (Yes to 8.0 and Yes to 8.1)</t>
  </si>
  <si>
    <t>Percentage of wards/units that have information available that meets the needs of culturally and linguistically diverse patients</t>
  </si>
  <si>
    <t>Identify if the ward/unit use the National Inpatient Medication Chart or Medication Action Plan</t>
  </si>
  <si>
    <t>% of wards/units that use the National Inpatient Medication Chart or Medication Action Plan</t>
  </si>
  <si>
    <t>Percentage of wards/units that use the National Inpatient Medication Chart or Medication Action Plan</t>
  </si>
  <si>
    <t>• Percentage of wards/units that have regular auditing of medication charts</t>
  </si>
  <si>
    <t>1.0 Is there evidence that the (best possible) medication history was documented?
1.1 If yes to 1.0
• where is the medication history documented?
• when was the medication history documented?</t>
  </si>
  <si>
    <t>7.0 Is there documented evidence of a VTE risk assessment?
N/A for paediatric, PICU, NICU, SCN patient or patient with long stay or Compact medication chart only</t>
  </si>
  <si>
    <t>Number of patients with VTE risk assessment documented (Yes to 7.0)</t>
  </si>
  <si>
    <t xml:space="preserve">
Yes; No
Medication chart; Medication Action Plan
1: &lt;2hr
2: &lt;4hr
3: &lt;8hr
4: &lt;12hr
5: &lt;24hr
6: &gt;24hr
7: Not available
8: N/A</t>
  </si>
  <si>
    <t>2.0 If the patient is aged 12 years or under, is there evidence that the patient has a Paediatric National Inpatient Medication Chart (PNIMC)? N/A for patient over 12yrs of age</t>
  </si>
  <si>
    <t>4.0 Is there documented evidence of medication allergies and adverse drug reaction (ADR) status (including nil known and unknown) in the medication chart with authorisation?
4.1 Where a patient has a documented medication allergy or ADR in the medication chart, do ALL charts containing medication orders have a visual alert (e.g. ADR alert sticker)?</t>
  </si>
  <si>
    <t>% of patients with "Guidelines for Prescribing Intravenous Fluids for Adults" and "Prescribing Guidelines for HYPO/HYPER-Electrolyte Disturbances in Adults"</t>
  </si>
  <si>
    <t>% of patients with "Guidelines for Anticoagulation using Warfarin" (Version 8)</t>
  </si>
  <si>
    <t>Number of patients with "Guidelines for Anticoagulation using Warfarin" (Version 8)  (Yes to 9.0)</t>
  </si>
  <si>
    <r>
      <t xml:space="preserve">Number of eligible patients with </t>
    </r>
    <r>
      <rPr>
        <u/>
        <sz val="10"/>
        <color theme="1"/>
        <rFont val="Arial"/>
        <family val="2"/>
      </rPr>
      <t>all</t>
    </r>
    <r>
      <rPr>
        <sz val="10"/>
        <color theme="1"/>
        <rFont val="Arial"/>
        <family val="2"/>
      </rPr>
      <t xml:space="preserve"> lines labelled correctly by route with the date completed (Yes to 14.0 and All line types selected have Yes to correctly labelled and Yes to date completed in 14.1)</t>
    </r>
  </si>
  <si>
    <t>Is there evidence that the (best possible) medication history was documented?</t>
  </si>
  <si>
    <t>If the patient is aged 12 years or under, is there evidence that the patient has a Paediatric National Inpatient Medication Chart (PNIMC)?</t>
  </si>
  <si>
    <t>Is there documented evidence of a VTE risk assessment?</t>
  </si>
  <si>
    <t>Percentage of patients with 'Guidelines for Prescribing Intravenous Fluids for Adults' and 'Prescribing Guidelines for HYPO/HYPER-Electrolyte Disturbances in Adults'</t>
  </si>
  <si>
    <t>• Percentage of patients with medication history documented in a Medication Action Plan</t>
  </si>
  <si>
    <t>Identify patients in the ward/unit that had a (best possible) medication history documented</t>
  </si>
  <si>
    <t>Identify if the facility has a governing body that oversees medication management</t>
  </si>
  <si>
    <t>Evidence that the facility undertakes risk assessments of systems for managing medicines</t>
  </si>
  <si>
    <t>Identify if the facility undertakes risk assessments of systems for managing medicines</t>
  </si>
  <si>
    <t>1.0 For facilities that have a pharmacist(s) employed on site, is there evidence that the ward/unit has a clinical pharmacy service? N/A if no pharmacist on site
1.1 If yes to 1.0, how is this provided?
1.2 For facilities that DO NOT have a pharmacist(s) employed on site, is there evidence at the ward/unit level that a pharmacy service is provided? N/A if pharmacist on site
1.3 If yes to 1.2, how is this provided?</t>
  </si>
  <si>
    <t xml:space="preserve">% of patients with documented evidence of a VTE risk assessment
</t>
  </si>
  <si>
    <t>Identify patients with documented evidence of a VTE risk assessment</t>
  </si>
  <si>
    <t>Evidence that the facility has a system for reporting adverse drug reactions experience by patients to the TGA</t>
  </si>
  <si>
    <t>Identify patients with their medications reviewed during the current episode of care</t>
  </si>
  <si>
    <t>% of patients concluding an episode of care who were provided with a DMR or IMAR when discharged or transferred</t>
  </si>
  <si>
    <t>Identify patients concluding an episode of care who were provided with a DMR or IMAR when discharged or transferred</t>
  </si>
  <si>
    <t>Identify patients with "Guidelines for Prescribing Intravenous Fluids for Adults" and "Prescribing Guidelines for HYPO/HYPER-Electrolyte Disturbances in Adults"</t>
  </si>
  <si>
    <t>Identify patients with "Guidelines for Anticoagulation using Warfarin" (Version 8)</t>
  </si>
  <si>
    <t>% of wards/units that have statewide medication charts with decision support tools available for use</t>
  </si>
  <si>
    <t>Identify if the ward/unit has statewide medication charts with decision support tools available for use</t>
  </si>
  <si>
    <t>Evidence that the facility monitors the storage of temperature-sensitive medicines in line with current statewide guidelines</t>
  </si>
  <si>
    <t>Identify if the facility monitors the storage of temperature-sensitive medicines in line with current statewide guidelines</t>
  </si>
  <si>
    <t>Evidence that temperature breaches are handled appropriately</t>
  </si>
  <si>
    <t>Identify if temperature breaches are handled appropriately</t>
  </si>
  <si>
    <t>Evidence that the facility undertakes risk assessments associated with the safe distribution and storage of medicines, monitoring of temperature in refrigerators and freezers used to store medicines and vaccines, the disposal of unused, unwanted or expired medications</t>
  </si>
  <si>
    <t>Identify if medication is correctly administered</t>
  </si>
  <si>
    <t>Identify wards/units that stores potassium ampoules</t>
  </si>
  <si>
    <t>7.0 For facilities that have a pharmacist(s) employed on site, is there evidence that a clinical pharmacy service is provided?</t>
  </si>
  <si>
    <t>Evidence that facilities with a pharmacist(s) employed on site that there is a clinical pharmacy service provided</t>
  </si>
  <si>
    <t>Evidence that all clinical pharmacists have undergone a mini-Peer Assessment Tool within the last 12 months</t>
  </si>
  <si>
    <t>Evidence that all clinical pharmacists have undergone an observed competency evaluation within the last 12 months</t>
  </si>
  <si>
    <t>Evidence that all pharmacy assistants/technicians have undergone an observed competency evaluation within the last 12 months</t>
  </si>
  <si>
    <t>Evidence that all pharmacy interns have participated in the statewide Foundation Workshop 1</t>
  </si>
  <si>
    <t>Identify if all pharmacy interns have participated in the statewide Foundation Workshop 1</t>
  </si>
  <si>
    <t>Evidence that all pharmacy interns have participated in the Monthly Therapeutic sessions</t>
  </si>
  <si>
    <t>Identify if all pharmacy interns have participated in the Monthly Therapeutic sessions</t>
  </si>
  <si>
    <t>Evidence that all pharmacy practice evaluators who are evaluating clinical pharmacists have been trained to administer the observed competency evaluation tool</t>
  </si>
  <si>
    <t>Identify if all pharmacy practice evaluators who are evaluating clinical pharmacists have been trained to administer the observed competency evaluation tool</t>
  </si>
  <si>
    <t>Evidence that all pharmacy practice evaluators who are evaluating pharmacy assistants have been trained to administer the observed competency evaluation tool</t>
  </si>
  <si>
    <t>Identify if all pharmacy practice evaluators who are evaluating pharmacy assistants have been trained to administer the observed competency evaluation tool</t>
  </si>
  <si>
    <t xml:space="preserve">Evidence that the facility has policies, procedures, protocols and/or guidelines related to medication management that align with the National Medicines Policy
</t>
  </si>
  <si>
    <t>Identify if hospital staff involved patients in discussions regarding their medications</t>
  </si>
  <si>
    <t>Evidence that the facility has a system in place to ensure that individual workforce members with the authority to prescribe medicines have professional registration/endorsements that are current, and position descriptions, staff duty statements and/or employment contracts detailing responsibilities, accountabilities and scope of practice of the workforce in medication management</t>
  </si>
  <si>
    <t>Evidence that the facility has policies, procedures, protocols and/or guidelines that outline when a medication review is warranted, involvement of patients and cares, documentation requirements for recommendations or requests as a result of the medication review and any subsequent action taken, and the role of electronic medication management in integrated clinical decision support</t>
  </si>
  <si>
    <t>Evidence that the facility has a governing body that oversees medication management</t>
  </si>
  <si>
    <t>Identify if facilities with a pharmacist(s) employed on site there is a clinical pharmacy service provided</t>
  </si>
  <si>
    <t>Identify if all clinical pharmacists have undergone an observed competency evaluation within the last 12 months</t>
  </si>
  <si>
    <t>Identify if all clinical pharmacists have undergone a mini-Peer Assessment Tool within the last 12 months</t>
  </si>
  <si>
    <t>Identify if all pharmacy assistants/technicians have undergone an observed competency evaluation within the last 12 months</t>
  </si>
  <si>
    <t>Identify if all pharmacy interns are participating in the Queensland Health Pharmacy Intern Training Year</t>
  </si>
  <si>
    <t>Evidence that all pharmacy interns are participating in the Queensland Health Pharmacy Intern Training Year</t>
  </si>
  <si>
    <t>Identify if the facility has policies, procedures, protocols and/or guidelines related to medication management that align with the National Medicines Policy</t>
  </si>
  <si>
    <t>For facilities that have a pharmacist(s) employed on site, % of wards/units with a clinical pharmacy service
For facilities that DO NOT have a pharmacist(s) employed on site, % of wards/units with a pharmacist service provided
% of wards/units with a pharmacy service provided by Telepharmacy
% of wards/units with a pharmacy service provided by Outreach
% of wards/units with a pharmacy service provided by Sessional Pharmacist on contract
% of wards/units with a pharmacy service provided by Other</t>
  </si>
  <si>
    <t>Total number of eligible patients &lt;=12 years of age (Yes or No to 2.0)</t>
  </si>
  <si>
    <t>6.0 Is there evidence that a patient's medications have been reviewed during the current episode of care?
6.1 If yes to 6.0, did the review include
• an assessment of current (existing and newly prescribed) medicines?
• a history of all medicine-related orders and administration records?</t>
  </si>
  <si>
    <t>Number of patients with their medications reviewed during the current episode of care (Yes to 6.0)
Number of patients with their medications reviewed and the review included an assessment of current (existing and newly prescribed) medicines (Yes to 6.0 and Yes to 6.1 assessment)
Number of patients with their medications reviewed and the review included a history of all medicine-related orders and administration records (Yes to 6.0 and Yes to 6.1 history)</t>
  </si>
  <si>
    <t xml:space="preserve">
Yes; No; N/A
Yes; No; N/A
Yes; No; N/A</t>
  </si>
  <si>
    <t>Identify if patients who have documented evidence of a medication management plan where hospital staff discussed the patient's medication treatment with them</t>
  </si>
  <si>
    <t>Number of patients who have documented evidence of a medication management plan where hospital staff discussed the patient's medication treatment with them (Yes to 12.0)
Number of patients where hospital staff discussed the patient's medication treatment plan with them and were in agreement with the plan (Yes to 12.0 and Yes to 12.1)</t>
  </si>
  <si>
    <t>Total number of eligible patients (Yes or No to 4.0)
Total number of eligible patients with a documented medication allergy or ADR in the med chart (Yes to 4.0 and Yes or No to 4.1)</t>
  </si>
  <si>
    <t>Total number of eligible wards/units (Yes or No to 2.0)
Total number of eligible wards/units with evaluation, audit and feedback processes for medication management (Yes to 2.0 and Yes or No to 2.1 auditing)
Total number of eligible patients with evaluation, audit and feedback processes for medication management (Yes to 2.0 and Yes or No to 2.1 reporting)</t>
  </si>
  <si>
    <t>Total number of eligible wards/units (Yes or No to 6.0)
Total number of eligible wards/units (Yes or No to 6.1)
Total number of eligible wards/units with information (Yes to 6.0 or Yes to 6.1 and Yes or No to 6.2)
Total number of eligible wards/units with information (Yes to 6.0 or Yes to 6.1 and Yes or No to 6.3)</t>
  </si>
  <si>
    <t>Total number of eligible wards/units (Yes or No to 8.0)
Total number of eligible wards/units that stores potassium ampoules (Yes to 8.0 and Yes or No to 8.1)</t>
  </si>
  <si>
    <t>Total number of eligible patients (Yes or No to 6.0)
Total number of eligible patients with their medications reviewed (Yes to 6.0 and Yes or No to 6.1 assessment)
Total number of eligible patients with their medications reviewed (Yes to 6.0 and Yes or No to 6.1 history)</t>
  </si>
  <si>
    <t xml:space="preserve">
Yes; No; Don't know; N/A</t>
  </si>
  <si>
    <t xml:space="preserve">
Yes; No; Don't know; N/A
Yes; No; Don't know; N/A</t>
  </si>
  <si>
    <t xml:space="preserve">
Yes; No; Don't know; N/A
Yes; No; Don't know; N/A
Yes; No; Don't know; N/A</t>
  </si>
  <si>
    <t>Note: The measurement plan details the actions required and those question(s)/responses that correspond to the action.</t>
  </si>
  <si>
    <t>Is there evidence that the ward/unit has information such as consumer medicine information (CMI) leaflets accessed via CKN?</t>
  </si>
  <si>
    <t>Is there evidence that the ward/unit has statewide medication charts with decision support tools available for use, e.g. Clozapine titration chart, Insulin forms, Heparin form, Guidelines for Prescribing Intravenous Fluids for Adults, Acute pain forms, rural and remote charts?</t>
  </si>
  <si>
    <t>• Percentage of wards/units with a pharmacy service provided by Telepharmacy</t>
  </si>
  <si>
    <t>• Percentage of wards/units with a pharmacy service provided by Outreach</t>
  </si>
  <si>
    <t>• Percentage of wards/units with a pharmacy service provided by Sessional Pharmacist on contract</t>
  </si>
  <si>
    <t>• Percentage of wards/units with a pharmacy service provided by Other</t>
  </si>
  <si>
    <t>Percentage of wards/units that have information available and the workforce is aware of the information and can access it</t>
  </si>
  <si>
    <t>Percentage of wards/units that have statewide medication charts with decision support tools available for use</t>
  </si>
  <si>
    <t>Percentage of wards/units that have information such as consumer medicine information (CMI) leaflets accessed via CKN</t>
  </si>
  <si>
    <t>2.0 Is there evidence that the facility (or at service level) records and acts upon breaches of security, e.g. unauthorised access to the Pharmacy department?
2.1 If yes to 2.0, provide details of how these are recorded and acted upon.</t>
  </si>
  <si>
    <t>Total number of eligible wards/units with a pharmacist employed on site (Yes or No to 1.0)
Total number of eligible wards/units without a pharmacist employed on site (Yes or No to 1.2)
Total number of eligible wards/units without a pharmacist employed on site (Yes to 1.2 and 1.3 is not null)</t>
  </si>
  <si>
    <t>Number of wards/units that have a pharmacist employed on site with a clinical pharmacy service (Yes to 1.0)
Number of wards/units that do not have a pharmacist employed on site, with a pharmacy service provided (Yes to 1.2)
Number of wards/units that have a pharmacy service provided by Telepharmacy (Yes to 1.2 and Telepharmacy to 1.3)
Number of wards/units that have a pharmacy service provided by Outreach (Yes to 1.2 and Outreach to 1.3)
Number of wards/units that have a pharmacy service provided by Sessional Pharmacist on Contract (Yes to 1.2 and Sessional Pharmacist to 1.3)
Number of wards/units that have a pharmacy serviced provided by Other (Yes to 1.2 and Other to 1.3)</t>
  </si>
  <si>
    <t>% of wards/units that have evaluation, audit and feedback processes for medication management
% of wards/units that have evaluation, audit and feedback processes for medication management with regular auditing of medication charts
% of wards/units that have evaluation, audit and feedback processes for medication management with regular reporting and evaluation of performance measures</t>
  </si>
  <si>
    <t>Number of wards/units that have evaluation, audit and feedback processes for medication management (Yes to 2.0)
Number of wards/units that have regular auditing of medication charts (Yes to 2.0 and Yes to 2.1 auditing)
Number of wards/units that have regular reporting and evaluation of performance measures (Yes to 2.0 and Yes to 2.1 reporting)</t>
  </si>
  <si>
    <t>% of wards/units that have a Drug Use and Evaluation (DUE) program</t>
  </si>
  <si>
    <t>6.0 Is there evidence that the ward/unit has information such as consumer medicine information (CMI) leaflets accessed via CKN?
6.1 Is there evidence that the ward/unit has information regarding medication treatment options, benefits and associated risks?
6.2 If yes to 6.0 and/or 6.1, is there evidence the workforce is aware of the information and can access it?
6.3 If yes to 6.0 and/or 6.1, is there evidence that the needs of culturally and linguistically diverse patients are met?</t>
  </si>
  <si>
    <t>Number of wards/units that have information such as CMI leaflets accessed via CKN (Yes to 6.0)
Number of wards/units that have information regarding medication treatment options, benefits and associated risks (Yes to 6.1)
Number of wards/units that have information available where the workforce is aware of the information and can access it (Yes to 6.0 or Yes to 6.1 and Yes to 6.2)
Number of wards/units that have information available that meets the needs of culturally and linguistically diverse patients (Yes to 6.0 or Yes to 6.1 and Yes to 6.3)</t>
  </si>
  <si>
    <t>% of wards/units that have information such as CMI leaflets accessed via CKN
% of wards/units that have information regarding medication treatment options, benefits and associated risks
% of wards/units that have information available and the workforce is aware of the information and can access it
% of wards/units that have information available that meets the needs of culturally and linguistically diverse patients</t>
  </si>
  <si>
    <t>7.0 Is there evidence that the ward/unit has statewide medication charts with decision support tools available for use, e.g. Clozapine titration chart, Insulin forms, Heparin form, Guidelines for Prescribing Intravenous Fluids for Adults, Acute pain forms, rural and remote charts?</t>
  </si>
  <si>
    <t>8.0 Is there evidence that the ward/unit stores potassium ampoules?
8.1 If yes to 8.0, is the ward/unit a specialised unit?</t>
  </si>
  <si>
    <t>% of wards/units that stores potassium ampoules
% of wards/units that stores potassium ampoules that are a specialised unit</t>
  </si>
  <si>
    <t>Is there evidence that the facility (or at service level) provides staff education (to all facility staff) on medication management, e.g. NPS medication safety training, National Standard Medication Charts online course, National Prescribing Curriculum, QH medication risk awareness training, safe medication practice tutorials for 4th year medical students, etc.?</t>
  </si>
  <si>
    <t>Is there evidence that ALL pharmacy assistants/technicians within the facility (or at service level) have undergone an observed competency evaluation, e.g. Assistant/Technician Level Framework (ATLF) or equivalent, within the last 12 months?</t>
  </si>
  <si>
    <t>Is there evidence that ALL clinical pharmacists within the facility (or at service level) have undergone an observed competency evaluation, e.g. General Level Framework (GLF) or Society of Hospital Pharmacists of Australia (SHPA) ClinCAT, within the last 12 months?</t>
  </si>
  <si>
    <t>Is there evidence that ALL pharmacy interns within the facility (or at service level) are participating in the health service's pharmacy intern training program?</t>
  </si>
  <si>
    <t>If yes to 11.0, is there evidence that those pharmacy interns are on track to complete the Intern Level Framework (ILF) or equivalent?</t>
  </si>
  <si>
    <t>Is there evidence that ALL pharmacy practice evaluators within the facility (or at service level) who are evaluating clinical pharmacists have been trained to use the GLF or SHPAClinCAT by to administer the observed competency evaluation tool?</t>
  </si>
  <si>
    <t>Is there evidence that ALL pharmacy practice evaluators within the facility (or at service level) who are evaluating pharmacy assistants have been trained to use the ATLF or equivalent to administer the observed competency evaluation tool?</t>
  </si>
  <si>
    <t>Is there evidence that the facility (or at service level) has a system for reporting adverse drug reactions experienced by patients to the Therapeutic Goods Administration (TGA)?</t>
  </si>
  <si>
    <t>3.0 Is there evidence that the facility (or at service level) provides staff education (to all facility staff) on medication management, e.g. NPS medication safety training, National Standard Medication Charts online course, National Prescribing Curriculum, QH medication risk awareness training, safe medication tutorials for 4th year medical students, etc.?
3.1 If yes to 3.0, is there evidence that
• staff attendance at the education/training sessions is recorded?
• training is matched to staff training needs?
• staff feedback reports of the sessions are evaluated and incorporated into the next revision?
3.2 If yes to 3.0, provide comments on the education provided and when.</t>
  </si>
  <si>
    <t>8.0 Is there evidence that ALL clinical pharmacists within the facility (or at service level) have undergone an observed competency evaluation,  e.g. General Level Framework (GLF) or Society of Hospital Pharmacists of Australia (SHPA) ClinCAT, within the last 12 months?
8.1 If yes to 8.0, is there evidence that those clinical pharmacists have completed training needs identified from the observed competency evaluation?</t>
  </si>
  <si>
    <t>10.0 Is there evidence that ALL pharmacy assistants/technicians within the facility (or at service level) have undergone an observed competency evaluation, e.g. Assistant/Technician Level Framework (ATLF) or equivalent, within the last 12 months?
10.1 If yes to 10.0, is there evidence that those pharmacy assistants/technicians have completed training needs identified from the observed competency evaluation?</t>
  </si>
  <si>
    <t>11.0 Is there evidence that ALL pharmacy interns within the facility (or at service level) are participating in the health service's pharmacy intern training program?
11.1 If yes to 11.0, is there evidence that those pharmacy interns are on track to complete the Intern Level Framework (ILF) or equivalent?</t>
  </si>
  <si>
    <t>14.0 Is there evidence that ALL pharmacy practice evaluators within the facility (or at service level) who are evaluating clinical pharmacists have been trained to use the GLF or SHPAClinCAT by to administer the observed competency evaluation tool?</t>
  </si>
  <si>
    <t>15.0 Is there evidence that ALL pharmacy practice evaluators within the facility (or at service level) who are evaluating pharmacy assistants have been trained to use the ATLF or equivalent to administer the observed competency evaluation tool?</t>
  </si>
  <si>
    <t>19.0 Is there evidence that the facility (or at service level) undertakes risk assessments of systems for managing medicines?     
19.1 If yes to 19.0, is there evidence there are
• audit reports of daily checks of medication refrigerators?
• safety and quality presentations delivered to the senior executive and/or relevant management committees?
• reports on the implementation of recommendations from medication safety alerts?</t>
  </si>
  <si>
    <t>29.0 Is there evidence that the facility (or at service level) has a system for reporting adverse drug reactions experienced by patients to the Therapeutic Goods Administration (TGA)?
29.1 If yes to 29.0, are there policies, procedures or guidelines that detail the information to report to the TGA?
29.2 If yes to 29.0, is there evidence of records of adverse drug reaction reports sent to the TGA?</t>
  </si>
  <si>
    <t>30.0 Is there evidence that the facility (or at service level) conducts evidence-based medication reviews?
30.1 If yes to 30.0, are there processes for
• determining who is responsible at each point in the medication management pathway?
• prioritising medication reviews for, and in partnership with, patients who are most at risk of a medicine-related problem?
• documenting any recommendations and action taken as a result of a medication review?
• identifying and monitoring trends in medicine-related problems?
• roles, responsibilities and accountabilities of the workforce for medication review?
training requirements?</t>
  </si>
  <si>
    <t>For patients on admission or transfer of care between healthcare settings:
Is there documented evidence of medication reconciliation either on the Medication Action Plan (MAP), i.e. in the reconcile column, or on the Discharge Medication Record (DMR) or Interim Medication Administration Record (IMAR), i.e. the change column is completed?</t>
  </si>
  <si>
    <t>Is there documented evidence of medication allergies and adverse drug reaction (ADR) status (including nil known and unknown) in the medication chart with authorisation?</t>
  </si>
  <si>
    <t>Did the patient experience a new medication allergy or ADR during the current episode of care?</t>
  </si>
  <si>
    <t>Are there 'Guidelines for Prescribing Intravenous Fluids for Adults' and 'Prescribing Guidelines for HYPO/HYPER-Electrolyte Disturbances in Adults' available?</t>
  </si>
  <si>
    <t>N/A for paediatric, PICU, NICU, SCN, mental health, aged care (in MPHS) patients</t>
  </si>
  <si>
    <t>N/A for paediatric, PICU, NICU, SCN, all maternity, mental health, aged care (in MPHS) patients</t>
  </si>
  <si>
    <r>
      <t xml:space="preserve">Ask: 'Have hospital staff (doctor, nurse or pharmacist) involved you in discussions regarding your medications?'
</t>
    </r>
    <r>
      <rPr>
        <i/>
        <sz val="10"/>
        <color rgb="FF0000FF"/>
        <rFont val="Arial"/>
        <family val="2"/>
      </rPr>
      <t>Note: this may include new medications, changes to medications or medications remaining the same</t>
    </r>
  </si>
  <si>
    <t>For patients who have documented evidence of a medication management plan, Ask: 'Did hospital staff (doctor, nurse or pharmacist) discuss your medication treatment plan with you?'</t>
  </si>
  <si>
    <t>If yes to 14.0, record below each line type and whether all lines attached are correctly labelled by route and with a date completed.</t>
  </si>
  <si>
    <t>Percentage of patients with the (best possible) medication history documented</t>
  </si>
  <si>
    <t>• Percentage of patients with medication history documented in a medication chart</t>
  </si>
  <si>
    <t>• Percentage of patients with medication history documented in &lt;2hr</t>
  </si>
  <si>
    <t>• Percentage of patients with medication history documented in &lt;4hr</t>
  </si>
  <si>
    <t>• Percentage of patients with medication history documented in &lt;8hr</t>
  </si>
  <si>
    <t>• Percentage of patients with medication history documented in &lt;12hr</t>
  </si>
  <si>
    <t>• Percentage of patients with medication history documented in &lt;24hr</t>
  </si>
  <si>
    <t>• Percentage of patients with medication history documented in &gt;24hr</t>
  </si>
  <si>
    <t>Percentage of patients aged 12 years and under that have a Paediatric National Inpatient Medication Chart (PNIMC)</t>
  </si>
  <si>
    <t>Percentage of patients with evidence of medication allergies and adverse drug reaction (ADR) status (including nil known and unknown) documented in the medication chart with authorisation</t>
  </si>
  <si>
    <t>Percentage of patients with a documented medication allergy or ADR in the medication chart where ALL charts containing medication orders have a visual alert on all required pages</t>
  </si>
  <si>
    <t>Percentage of patients who experienced a new medication allergy or ADR during the current episode of care</t>
  </si>
  <si>
    <t>• Percentage of patients who experienced a new medication allergy or ADR and it was documented in the healthcare record</t>
  </si>
  <si>
    <t>• Percentage of patients who experienced a new medication allergy or ADR and it was documented in the organisation-wide incident reporting system</t>
  </si>
  <si>
    <t>Percentage of patients who experienced a new medication allergy or ADR during the current episode of care and it was documented appropriately</t>
  </si>
  <si>
    <t>Percentage of patients who had their medications reviewed during the current episode of care</t>
  </si>
  <si>
    <t>• Percentage of patients who had a medication review with an assessment of current (existing and newly prescribed) medicines included</t>
  </si>
  <si>
    <t>• Percentage of patients who had a medication review with a history of all medicine-related orders and administration records included</t>
  </si>
  <si>
    <t>Percentage of patients with documented evidence of a VTE risk assessment</t>
  </si>
  <si>
    <t>Percentage of patients concluding an episode of care who were provided with a Discharge Medication Record (DMR) or Interim Medication Administration Record (IMAR) when discharged or transferred</t>
  </si>
  <si>
    <t>Percentage of patients who reported being involved in discussions with staff regarding their medications</t>
  </si>
  <si>
    <t>For patients who have started new medicine therapy, Ask: 'Did hospital staff provide you with information about specific medication treatment options, benefits and associated risks prior to starting any new medications?'
Note: these may include consumer medicine information (CMI) leaflet, warfarin booklet, mental health information leaflets, etc.</t>
  </si>
  <si>
    <t>Percentage of patients who reported that staff involved them in discussions about their medication treatment plan and were in agreement with the plan</t>
  </si>
  <si>
    <t>Percentage of patients who started new medicine therapy and reported that staff provided them with information about specific medication treatment options, benefits and associated risks prior to starting any new medications</t>
  </si>
  <si>
    <t>Percentage of patients who reported they were provided with information and it was useful to them</t>
  </si>
  <si>
    <t>Percentage of patients who reported they were provided with information and understand it</t>
  </si>
  <si>
    <t>% of patients who reported being involved them in discussions with staff regarding their medications</t>
  </si>
  <si>
    <t>11.0 Ask: 'Have hospital staff (doctor, nurse or pharmacist) involved you in discussions regarding your medications?'
Note: this may include new medications, changes to medications or medications remaining the same</t>
  </si>
  <si>
    <t>Number of patients who reported being involved in discussions with staff about their medications (Yes to 11.0)</t>
  </si>
  <si>
    <t>% of patients who have documented evidence of a medication management plan and reported that staff discussed the medication treatment with them
% of patients who reported that staff discussed the medication treatment plan with them and were in agreement with the plan</t>
  </si>
  <si>
    <t>12.0 For patients who have documented evidence of a medication management plan, Ask: 'Did hospital staff (doctor, nurse or pharmacist) discuss your medication treatment plan with you?'
12.1 If yes to 12.0, Ask: 'Were you in agreement with the plan?'</t>
  </si>
  <si>
    <t>% of patients who started new medicine therapy and reported that staff provided them with information about specific medication treatment options, benefits and associated risks prior to starting any new medications
% of patients who reported they were provided with information and understand it
% of patients who reported they were provided with information and it was useful to them</t>
  </si>
  <si>
    <t>13.0 For patients who have started new medicine therapy, Ask: 'Did hospital staff provide you with information about specific medication treatment options, benefits and associated risks prior to starting any new medications?'
Note: these may include consumer medicine information (CMI) leaflet, warfarin booklet, mental health information leaflets, etc.
13.1 If yes to 13.0, Ask: 'Did you understand the information provided to you?'
13.2 If yes to 13.0, Ask: 'Was the information useful to you?'</t>
  </si>
  <si>
    <t>Total number of eligible patients (Yes or No to 13.0)
Total number of eligible patients who reported they were provided with information (Yes to 13.0 and Yes or No to 13.1)
Total number of eligible patients who reported they were provided with information (Yes to 13.0 and Yes or No to 13.2)</t>
  </si>
  <si>
    <t>Number of patients with the (best possible) medication history documented (Yes to 1.0)
Number of patients with medication history documented in a Medication chart (Yes to 1.0 and Med chart to 1.1 where med history documented)
Number of patients with medication history documented in a Medication Action Plan (Yes to 1.0 and MAP to 1.1 where med history documented)
Number of patients with medication history documented in &lt;2hr (Yes to 1.0 and &lt;2hr to 1.1 when med history documented)
Number of patients with medication history documented &lt;4hr (Yes to 1.0 and &lt;4hr to 1.1 when med history documented)
Number of patients with medication history documented in &lt;8hr (Yes to 1.0 and &lt;8hr to 1.1 when med history documented)
Number of patients with medication history documented in &lt;12hr (Yes to 1.0 and &lt;12hr to 1.1 when med history documented)
Number of patients with medication history documented in &lt;24hr (Yes to 1.0 and &lt;24hr to 1.1 when med history documented)
Number of patients with medication history documented in &gt;24hr (Yes to 1.0 and &gt;24hr to 1.1 when med history documented)
Number of patients with medication history not available (Yes to 1.0 and not available to 1.1 when med history documented)</t>
  </si>
  <si>
    <t>Total number of eligible patients (Yes or No to 1.0)
Total number of eligible patients with medication history documented (Yes to 1.0 and 1.1 where med history documented is not null)
Total number of eligible patients with medication history documented (Yes to 1.0 and &lt;2hr, &lt;4hr, &lt;8hr, &lt;12hr, &lt;24hr, &gt;24hr, Not available to 1.1 when history documented)</t>
  </si>
  <si>
    <t xml:space="preserve">% of patients aged 12 years and under that have a Paediatric National Inpatient Medication Chart (PNIMC) </t>
  </si>
  <si>
    <t>Number of patients with a Paediatric National Inpatient Medication Chart  (Yes to 2.0)</t>
  </si>
  <si>
    <t>% of patients on admission or transfer of care between healthcare settings with evidence of a medication reconciliation either on the MAP or Discharge Medication Record or Interim Medication Administration Record</t>
  </si>
  <si>
    <t>3.0 For patients on admission or transfer of care between healthcare settings:
Is there documented evidence of medication reconciliation either on the Medication Action Plan (MAP), i.e. in the reconcile column, or on the Discharge Medication Record (DMR) or Interim Medication Administration Record (IMAR), i.e. the change column is completed?</t>
  </si>
  <si>
    <t>Number of patients with a documented evidence of medication reconciliation on admission or transfer of care between healthcare settings (Yes to 3.0)</t>
  </si>
  <si>
    <t>% of patients with evidence of medication allergies and adverse drug reaction (ADR) status (including nil known and unknown) documented in the medication chart with authorisation
% of patients with a documented medication allergy or ADR in the medication chart where ALL charts containing medication orders have a visual alert</t>
  </si>
  <si>
    <t xml:space="preserve">
Yes; No
Yes; No; N/A</t>
  </si>
  <si>
    <t>Number of patients with evidence of medication allergies and adverse drug reaction (ADR) status (including nil known and unknown) in the medication chart with authorisation (Yes to 4.0)
Number of patients with a documented medication allergy or ADR in the medication chart where ALL charts containing medication orders have a visual alert (Yes to 4.0 and Yes to 4.1)</t>
  </si>
  <si>
    <t>% of patients who experienced a new medication allergy or adverse drug reaction during the current episode of care and it was documented appropriately
% of patients who experienced a new medication allergy or adverse drug reaction during the current episode of care
% of patients who experienced a new medication allergy or ADR and it was documented in the healthcare record
% of patients who experienced a new medication allergy or ADR and it was documented in the organisation-wide incident reporting system</t>
  </si>
  <si>
    <t>5.0 Did the patient experience a new medication allergy or ADR during the current episode of care?
5.1 If yes to 5.0
• was it documented in the healthcare record?
• was it documented in the organisation-wide incident reporting system?</t>
  </si>
  <si>
    <t xml:space="preserve">
Yes; No; N/A
Yes; No
Yes; No</t>
  </si>
  <si>
    <t>Number of patients who experienced a new medication allergy or ADR during the current episode of care and it was documented appropriately (Yes to 5.0 and Yes to 5.1 all)
Number of patients who experienced a new medication allergy or ADR during the current episode of care (Yes to 5.0)
Number of patients who experienced a new medication allergy or ADR and it was documented in the healthcare record (Yes to 5.0 and Yes to 5.1 documented in healthcare record)
Number of patients who experienced a new medication allergy or ADR and it was documented in the organisation-wide incident reporting system (Yes to 5.0 and Yes to 5.1 documented in incident system)</t>
  </si>
  <si>
    <t>% of patients who had their medications reviewed during the current episode of care
% of patients who had their medications reviewed with an assessment of current (existing and newly prescribed) medicines included
% of patients who had their medications reviewed with a history of all medicine-related orders and administration records included</t>
  </si>
  <si>
    <r>
      <t>8.0 Are there "Guidelines for Prescribing Intravenous Fluids for Adults" and "Prescribing Guidelines for HYPO/HYPER-Electrolyte Disturbances in Adults" available?</t>
    </r>
    <r>
      <rPr>
        <sz val="10"/>
        <color indexed="62"/>
        <rFont val="Arial"/>
        <family val="2"/>
      </rPr>
      <t xml:space="preserve">
</t>
    </r>
    <r>
      <rPr>
        <sz val="10"/>
        <color theme="1"/>
        <rFont val="Arial"/>
        <family val="2"/>
      </rPr>
      <t>N/A for paediatric, PICU, NICU, SCN, mental health, aged care (in MPHS) patients</t>
    </r>
  </si>
  <si>
    <t>Number of patients with "Guidelines for Prescribing Intravenous Fluids for Adults" and "Prescribing Guidelines for HYPO/HYPER-Electrolyte Disturbances in Adults" available (Yes to 8.0)</t>
  </si>
  <si>
    <r>
      <t xml:space="preserve">% of patients with one or more lines for administering medication/fluid with </t>
    </r>
    <r>
      <rPr>
        <u/>
        <sz val="10"/>
        <color theme="1"/>
        <rFont val="Arial"/>
        <family val="2"/>
      </rPr>
      <t>all</t>
    </r>
    <r>
      <rPr>
        <sz val="10"/>
        <color theme="1"/>
        <rFont val="Arial"/>
        <family val="2"/>
      </rPr>
      <t xml:space="preserve"> lines labelled correctly by route and with the date completed
% of Intravenous lines correctly labelled by route and with the date completed
% of CVL/CVAD/PICC lines correctly labelled by route and with the date completed
% of Epidural lines correctly labelled by route and with the date completed
% of Subcutaneous lines correctly labelled by route and with the date completed
% of Intra-arterial lines correctly labelled by route and with the date completed
% of Other lines correctly labelled by route and with the date completed
</t>
    </r>
  </si>
  <si>
    <t>14.0 Does the patient have a cannula/catheter inserted with one or more line for administering medication/fluids attached?
14.1 If yes to 14.0, record below each line type and whether all lines attached are currently labelled by route and with a date completed.
Record multiple lines attached to the same cannula/catheter as the one line type</t>
  </si>
  <si>
    <t>Is there 'Guidelines for Anticoagulation using Warfarin -Adult' (Version 8) available?</t>
  </si>
  <si>
    <t>Percentage of patients with 'Guidelines for Anticoagulation using Warfarin - Adult' (Version 8)</t>
  </si>
  <si>
    <r>
      <t>9.0 Is there "Guidelines for Anticoagulation using Warfarin - Adult (Version 8)"?</t>
    </r>
    <r>
      <rPr>
        <sz val="10"/>
        <color indexed="62"/>
        <rFont val="Arial"/>
        <family val="2"/>
      </rPr>
      <t xml:space="preserve">
</t>
    </r>
    <r>
      <rPr>
        <sz val="10"/>
        <color theme="1"/>
        <rFont val="Arial"/>
        <family val="2"/>
      </rPr>
      <t>N/A for paediatric, PICU, NICU, SCN, all maternity, mental health, aged care (in MPHS) patients</t>
    </r>
  </si>
  <si>
    <t>Total number of eligible patients (Yes or No to 12.0)
Total number of eligible patients where hospital staff discussed the patient's medication treatment plan (Yes to 12.0 and Yes or No to 12.1)</t>
  </si>
  <si>
    <t>Number of patients who have started new medicine therapy and reported that hospital staff provided them with medicine information or booklets prior to starting any new medications (Yes to 13.0)
Number of patients who reported they were provided with information and understand the information provided to them (Yes to 13.0 and Yes to 13.1)
Number of patients who reported they were provided with information and the information was useful to them (Yes to 13.0 and Yes to 13.2)</t>
  </si>
  <si>
    <t>Total number of eligible patients who experienced a new medication allergy or ADR  (Yes to 5.0 and Yes or No to 5.1 all)
Total number of eligible patients (Yes or No to 5.0)
Total number of eligible patients who experienced a new medication allergy or ADR (Yes to 5.0 and Yes or No to 5.1 documented in healthcare record)
Total number of eligible patients a new medication allergy or ADR (Yes to 5.0 and Yes or No to 5.1 documented in incident system)</t>
  </si>
  <si>
    <t xml:space="preserve">
Yes; No
1: Intravenous
2: CVL/CVAD/PICC
3: Epidural
4: Subcutaneous
5: Intra-arterial
6: Other</t>
  </si>
  <si>
    <t>If applicable, is there evidence that ALL pharmacy interns within the facility (or at service level) have participated in any other mandatory training?</t>
  </si>
  <si>
    <t>If applicable, is there evidence that ALL pharmacy interns within the facility (or at service level) have participated in Monthly Therapeutic sessions?</t>
  </si>
  <si>
    <t>In relation to medicines scope of clinical practice, is there evidence that the facility (or at service level) has</t>
  </si>
  <si>
    <t>Is yes to 30.0, are there processes for</t>
  </si>
  <si>
    <t>Is there evidence that the facility (or at service level) has policies, procedures, protocols and/or guidelines that outline</t>
  </si>
  <si>
    <t>Is there evidence that the facility (or at service level) undertakes risk assessments associated with</t>
  </si>
  <si>
    <t>Percentage of wards/units that have a Drug Use and Evaluation program</t>
  </si>
  <si>
    <t>Percentage of wards/units that store potassium ampoules that are a specialised unit, e.g. ICU</t>
  </si>
  <si>
    <t>• Percentage of patients with time medication history documented not available</t>
  </si>
  <si>
    <t>12.0 If applicable, is there evidence that ALL pharmacy interns within the facility (or at service level) have participated in any other mandatory training?</t>
  </si>
  <si>
    <t xml:space="preserve">
Yes; No: N/A</t>
  </si>
  <si>
    <t>13.0 If applicable, is there evidence that ALL pharmacy interns within the facility (or at service level) have participated in Monthly Therapeutic sessions?</t>
  </si>
  <si>
    <t>% of patients with the (best possible) medication history documented
% of patients with medication history documented in a medication chart
% of patients with medication history documented in a Medication Action Plan
% of patients with medication history documented in &lt;2hr
% of patients with medication history documented &lt;4hr
% of patients with medication history documented in &lt;8hr
% of patients with medication history documented in &lt;12hr
% of patients with medication history documented in &lt;24hr
% of patients with medication history documented in &gt;24hr
% of patients with time medication history documented not available</t>
  </si>
  <si>
    <t>Percentage of patients who have documented evidence of a medication management plan and reported that staff discussed their medication treatment plan with them</t>
  </si>
  <si>
    <r>
      <t xml:space="preserve">If yes to 1.0, outline details of the committee(s), when they meet, who the members are, etc. and any other comments. </t>
    </r>
    <r>
      <rPr>
        <i/>
        <sz val="10"/>
        <color rgb="FF0000FF"/>
        <rFont val="Arial"/>
        <family val="2"/>
      </rPr>
      <t>(enter text below)</t>
    </r>
  </si>
  <si>
    <t>• they reference the consultation processes or collaborative group(s) involved in their development?</t>
  </si>
  <si>
    <t>If yes to 17.0, outline details of the documents, where kept, review date(s) and the 'owner'. (enter text below)</t>
  </si>
  <si>
    <t>For facilities that have a pharmacist(s) employed on site, is there evidence that a clinical pharmacy service is provided?</t>
  </si>
  <si>
    <t>For facilities that have a pharmacist(s) employed on site, is there evidence that the ward/unit has a clinical pharmacy service?</t>
  </si>
  <si>
    <t>For facilities that DO NOT have a pharmacist(s) employed on site, is there evidence at the ward/unit level that a pharmacy service is provided?</t>
  </si>
  <si>
    <t>1.3 If yes to 1.0, outline details of the committee(s), when they meet, who the members are, etc. and any other comments.</t>
  </si>
  <si>
    <t>17.2 For each policy, procedure or protocol, is there evidence
• they define the audit process to be undertaken to assess against them?
• they reference the consultation processes or collaborative group(s) involved in their development?
• they detail the date they became effective?
• they detail the date of the next revision?
• they reference the source documents (if applicable) particularly where they are represented as best practice?
• the workforce knows the documents exist, can access them and know and use the contents?
• audits of workforce compliance with the documents are undertaken?
17.3 If yes to 17.0, outline details of the documents, where kept, review date(s) and the 'owner'.</t>
  </si>
  <si>
    <t>Total number of eligible patients who had injectable line(s) for administration of medication/fluid (Yes to 14.0 and 14.1 has had a Line type selected in line 1)</t>
  </si>
  <si>
    <t>For facilities that DO NOT have a pharmacist(s) employed on site, percentage of wards/units with a pharmacy service provided</t>
  </si>
  <si>
    <t>Details of DUE program(s)</t>
  </si>
  <si>
    <t>Details of how pharmacy service(s) are provided</t>
  </si>
  <si>
    <t>For facilities that have a pharmacist(s) employed on site, percentage of wards/units with a clinical pharmacy service</t>
  </si>
  <si>
    <t>Percentage of patients on admission or transfer of care between healthcare settings with evidence of medication reconciliation either on the Medication Action Plan, the Discharge Medication Record or Interim Medication Administration Record</t>
  </si>
  <si>
    <t xml:space="preserve">
Yes; No
Yes; No
Yes; No
Yes; No
Yes; No; N/A
Yes; No
Yes; No
Yes; No
Yes; No
Yes; No
Yes; No
Yes; No
Yes; No
Yes; No
Yes; No
Yes; No
Yes; No; N/A
Yes; No
Yes; No
Yes; No
Yes; No
Yes; No
Yes; No
Yes; No; N/A</t>
  </si>
  <si>
    <t xml:space="preserve">
Yes; No; N/A
</t>
  </si>
  <si>
    <t>Non-performance indicators are presented in grey.</t>
  </si>
  <si>
    <t>Patient Safety and Quality Improvement Service, Clinical Excellence Queensland has developed audit tools for facilities and Hospital and Health Services (HHS) to use to collect data in support of evidence in meeting Edition 2 of the NSQHS Standards.
There are a number of tools in the workbook. The tools provide the ability to collect a number of patients and wards, and display combined results for each indicator. In addition, the measurement plan provides a high level view of the NSQHS actions and their alignment to each audit question.</t>
  </si>
  <si>
    <t>This audit tool collects Patient level data</t>
  </si>
  <si>
    <t>This tab presents the results of the Patient level data (that were collected on the Patient Collection tab)</t>
  </si>
  <si>
    <r>
      <t xml:space="preserve">
</t>
    </r>
    <r>
      <rPr>
        <b/>
        <sz val="10"/>
        <rFont val="Arial"/>
        <family val="2"/>
      </rPr>
      <t>Patient Safety and Quality Improvement Service, Clinical Excellence Queensland, welcomes feedback on the audit tools and the measurement plans, to ensure the tools meet the needs of Queensland Health facilities. We appreciate any feedback you can provide for the next version.
Please email Patient Safety and Quality Improvement Service on mars@health.qld.gov.au for feedback or comments.</t>
    </r>
  </si>
  <si>
    <t>This document is licensed under a Creative Commons Attribution 3.0 Australia licence. To view a copy of this licence, visit https://creativecommons.org/licenses/by-nc-sa/3.0/
You are free to copy, communicate and adapt the work for non-commercial purposes, as long as you attribute the State of Queensland (Queensland Health).
For further information contact Patient Safety and Quality Improvement Service, Clinical Excellence Queensland, Department of Health, PO Box 2368, Fortitude Valley BC, Qld 4006, email PSQIS_Comms@health.qld.gov.au, phone (07) 3328 9430. For permissions beyond the scope of this licence contact: Intellectual Property Officer, Department of Health, GPO Box 48, Brisbane Qld 4001, email ip_officer@health.qld.gov.au.</t>
  </si>
  <si>
    <t xml:space="preserve">
Patient Safety and Quality Improvement Service, Clinical Excellence Queensland, welcomes feedback on the audit tools and the measurement plans, to ensure the tools meet the needs of Queensland Health facilities. We appreciate any feedback you can provide for the next version.
Please email Patient Safety and Quality Improvement Service on mars@health.qld.gov.au for feedback or comments.</t>
  </si>
  <si>
    <t xml:space="preserve">We recognise and appreciate that there may be gaps in the scope and questions included in these tools, however, as this is a 'Work in Progress', future versions will build up the existing scope and questions, and incorporate staff feedback and suggestions for improvement.
</t>
  </si>
  <si>
    <t>N/A for paediatric, PICU, NICU or SCN 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</si>
</sst>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Arial"/>
      <family val="2"/>
    </font>
    <font>
      <u/>
      <sz val="11"/>
      <color theme="10"/>
      <name val="Calibri"/>
      <family val="2"/>
      <scheme val="minor"/>
    </font>
    <font>
      <sz val="10"/>
      <color theme="1"/>
      <name val="Arial"/>
      <family val="2"/>
    </font>
    <font>
      <sz val="11"/>
      <color theme="1"/>
      <name val="Calibri"/>
      <family val="2"/>
      <scheme val="minor"/>
    </font>
    <font>
      <sz val="11"/>
      <color rgb="FF006100"/>
      <name val="Calibri"/>
      <family val="2"/>
      <scheme val="minor"/>
    </font>
    <font>
      <sz val="10"/>
      <name val="Arial"/>
      <family val="2"/>
    </font>
    <font>
      <i/>
      <sz val="10"/>
      <color rgb="FF0000FF"/>
      <name val="Arial"/>
      <family val="2"/>
    </font>
    <font>
      <b/>
      <sz val="10"/>
      <color theme="1"/>
      <name val="Arial"/>
      <family val="2"/>
    </font>
    <font>
      <sz val="11"/>
      <color theme="1"/>
      <name val="Arial"/>
      <family val="2"/>
    </font>
    <font>
      <sz val="20"/>
      <color rgb="FFFFFFFF"/>
      <name val="Arial"/>
      <family val="2"/>
    </font>
    <font>
      <b/>
      <sz val="14"/>
      <color theme="1"/>
      <name val="Arial"/>
      <family val="2"/>
    </font>
    <font>
      <b/>
      <sz val="16"/>
      <color theme="1"/>
      <name val="Arial"/>
      <family val="2"/>
    </font>
    <font>
      <u/>
      <sz val="11"/>
      <color theme="10"/>
      <name val="Arial"/>
      <family val="2"/>
    </font>
    <font>
      <sz val="10"/>
      <color theme="1"/>
      <name val="Arial"/>
      <family val="2"/>
    </font>
    <font>
      <sz val="11"/>
      <color theme="1"/>
      <name val="Arial"/>
      <family val="2"/>
    </font>
    <font>
      <sz val="20"/>
      <color rgb="FFFFFFFF"/>
      <name val="Arial"/>
      <family val="2"/>
    </font>
    <font>
      <sz val="11"/>
      <color theme="1"/>
      <name val="Calibri"/>
      <family val="2"/>
      <scheme val="minor"/>
    </font>
    <font>
      <b/>
      <sz val="10"/>
      <color theme="1"/>
      <name val="Arial"/>
      <family val="2"/>
    </font>
    <font>
      <sz val="9"/>
      <color theme="1"/>
      <name val="Arial"/>
      <family val="2"/>
    </font>
    <font>
      <b/>
      <sz val="10"/>
      <color theme="0"/>
      <name val="Arial"/>
      <family val="2"/>
    </font>
    <font>
      <b/>
      <sz val="10"/>
      <name val="Arial"/>
      <family val="2"/>
    </font>
    <font>
      <sz val="10"/>
      <color theme="1"/>
      <name val="Arial"/>
      <family val="2"/>
    </font>
    <font>
      <sz val="11"/>
      <color theme="1"/>
      <name val="Arial"/>
      <family val="2"/>
    </font>
    <font>
      <sz val="20"/>
      <color rgb="FFFFFFFF"/>
      <name val="Arial"/>
      <family val="2"/>
    </font>
    <font>
      <sz val="11"/>
      <color theme="1"/>
      <name val="Calibri"/>
      <family val="2"/>
      <scheme val="minor"/>
    </font>
    <font>
      <b/>
      <sz val="10"/>
      <color theme="1"/>
      <name val="Arial"/>
      <family val="2"/>
    </font>
    <font>
      <b/>
      <sz val="10"/>
      <color theme="0"/>
      <name val="Arial"/>
      <family val="2"/>
    </font>
    <font>
      <sz val="10"/>
      <name val="Arial"/>
      <family val="2"/>
    </font>
    <font>
      <sz val="10"/>
      <color theme="1"/>
      <name val="Arial"/>
      <family val="2"/>
    </font>
    <font>
      <sz val="11"/>
      <color theme="1"/>
      <name val="Arial"/>
      <family val="2"/>
    </font>
    <font>
      <sz val="20"/>
      <color rgb="FFFFFFFF"/>
      <name val="Arial"/>
      <family val="2"/>
    </font>
    <font>
      <b/>
      <sz val="10"/>
      <color theme="1"/>
      <name val="Arial"/>
      <family val="2"/>
    </font>
    <font>
      <sz val="9"/>
      <color theme="1"/>
      <name val="Arial"/>
      <family val="2"/>
    </font>
    <font>
      <b/>
      <sz val="10"/>
      <color theme="0"/>
      <name val="Arial"/>
      <family val="2"/>
    </font>
    <font>
      <i/>
      <sz val="10"/>
      <color rgb="FF0000FF"/>
      <name val="Arial"/>
      <family val="2"/>
    </font>
    <font>
      <b/>
      <sz val="10"/>
      <color rgb="FFFF0000"/>
      <name val="Arial"/>
      <family val="2"/>
    </font>
    <font>
      <sz val="10"/>
      <color rgb="FFFF0000"/>
      <name val="Arial"/>
      <family val="2"/>
    </font>
    <font>
      <b/>
      <sz val="10"/>
      <name val="Arial"/>
      <family val="2"/>
    </font>
    <font>
      <sz val="10"/>
      <color theme="0" tint="-0.14999847407452621"/>
      <name val="Arial"/>
      <family val="2"/>
    </font>
    <font>
      <sz val="10"/>
      <color theme="0" tint="-0.14999847407452621"/>
      <name val="Arial"/>
      <family val="2"/>
    </font>
    <font>
      <sz val="10"/>
      <color theme="1"/>
      <name val="Arial"/>
      <family val="2"/>
    </font>
    <font>
      <sz val="11"/>
      <color theme="1"/>
      <name val="Arial"/>
      <family val="2"/>
    </font>
    <font>
      <sz val="20"/>
      <color rgb="FFFFFFFF"/>
      <name val="Arial"/>
      <family val="2"/>
    </font>
    <font>
      <b/>
      <sz val="10"/>
      <color theme="1"/>
      <name val="Arial"/>
      <family val="2"/>
    </font>
    <font>
      <b/>
      <sz val="10"/>
      <color theme="0"/>
      <name val="Arial"/>
      <family val="2"/>
    </font>
    <font>
      <sz val="10"/>
      <color rgb="FFFF0000"/>
      <name val="Arial"/>
      <family val="2"/>
    </font>
    <font>
      <b/>
      <sz val="10"/>
      <color indexed="9"/>
      <name val="Arial"/>
      <family val="2"/>
    </font>
    <font>
      <sz val="11"/>
      <color indexed="10"/>
      <name val="Calibri"/>
      <family val="2"/>
      <scheme val="minor"/>
    </font>
    <font>
      <sz val="10"/>
      <color indexed="62"/>
      <name val="Arial"/>
      <family val="2"/>
    </font>
    <font>
      <u/>
      <sz val="10"/>
      <color theme="1"/>
      <name val="Arial"/>
      <family val="2"/>
    </font>
    <font>
      <sz val="10"/>
      <color theme="1" tint="0.499984740745262"/>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C6EFCE"/>
      </patternFill>
    </fill>
    <fill>
      <patternFill patternType="solid">
        <fgColor theme="0" tint="-0.14999847407452621"/>
        <bgColor indexed="64"/>
      </patternFill>
    </fill>
    <fill>
      <patternFill patternType="solid">
        <fgColor theme="9" tint="-0.249977111117893"/>
        <bgColor indexed="64"/>
      </patternFill>
    </fill>
    <fill>
      <patternFill patternType="solid">
        <fgColor indexed="12"/>
        <bgColor indexed="64"/>
      </patternFill>
    </fill>
    <fill>
      <patternFill patternType="solid">
        <fgColor rgb="FF00B050"/>
        <bgColor indexed="64"/>
      </patternFill>
    </fill>
    <fill>
      <patternFill patternType="solid">
        <fgColor rgb="FF92D050"/>
        <bgColor indexed="64"/>
      </patternFill>
    </fill>
    <fill>
      <patternFill patternType="solid">
        <fgColor rgb="FFCDFFF4"/>
        <bgColor indexed="64"/>
      </patternFill>
    </fill>
    <fill>
      <patternFill patternType="solid">
        <fgColor rgb="FF0000FF"/>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s>
  <cellStyleXfs count="5">
    <xf numFmtId="0" fontId="0" fillId="0" borderId="0"/>
    <xf numFmtId="0" fontId="2" fillId="0" borderId="0" applyNumberFormat="0" applyFill="0" applyBorder="0" applyAlignment="0" applyProtection="0"/>
    <xf numFmtId="9" fontId="4" fillId="0" borderId="0" applyFont="0" applyFill="0" applyBorder="0" applyAlignment="0" applyProtection="0"/>
    <xf numFmtId="0" fontId="5" fillId="4" borderId="0" applyNumberFormat="0" applyBorder="0" applyAlignment="0" applyProtection="0"/>
    <xf numFmtId="0" fontId="6" fillId="0" borderId="0"/>
  </cellStyleXfs>
  <cellXfs count="1028">
    <xf numFmtId="0" fontId="0" fillId="0" borderId="0" xfId="0"/>
    <xf numFmtId="0" fontId="3" fillId="2" borderId="0" xfId="0" applyFont="1" applyFill="1"/>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xf numFmtId="0" fontId="12" fillId="2" borderId="0" xfId="0" applyFont="1" applyFill="1"/>
    <xf numFmtId="0" fontId="8" fillId="2" borderId="0" xfId="0" applyFont="1" applyFill="1"/>
    <xf numFmtId="0" fontId="9" fillId="2" borderId="0" xfId="0" applyFont="1" applyFill="1"/>
    <xf numFmtId="0" fontId="1" fillId="2" borderId="0" xfId="0" applyFont="1" applyFill="1"/>
    <xf numFmtId="0" fontId="14" fillId="2" borderId="0" xfId="0" applyFont="1" applyFill="1"/>
    <xf numFmtId="0" fontId="14" fillId="0" borderId="0" xfId="0" applyFont="1" applyAlignment="1">
      <alignment horizontal="center" vertical="top"/>
    </xf>
    <xf numFmtId="0" fontId="14" fillId="0" borderId="0" xfId="0" applyFont="1"/>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xf numFmtId="0" fontId="14" fillId="0" borderId="0" xfId="0" applyFont="1" applyAlignment="1">
      <alignment horizontal="left" vertical="top"/>
    </xf>
    <xf numFmtId="0" fontId="14" fillId="2" borderId="7" xfId="0" applyFont="1" applyFill="1" applyBorder="1" applyAlignment="1">
      <alignment vertical="top"/>
    </xf>
    <xf numFmtId="0" fontId="20" fillId="3" borderId="8" xfId="0" applyFont="1" applyFill="1" applyBorder="1" applyAlignment="1">
      <alignment horizontal="center" vertical="top"/>
    </xf>
    <xf numFmtId="0" fontId="20" fillId="3" borderId="9" xfId="0" applyFont="1" applyFill="1" applyBorder="1" applyAlignment="1">
      <alignment horizontal="center" vertical="top"/>
    </xf>
    <xf numFmtId="0" fontId="20" fillId="3" borderId="47" xfId="0" applyFont="1" applyFill="1" applyBorder="1" applyAlignment="1">
      <alignment horizontal="center" vertical="top" wrapText="1"/>
    </xf>
    <xf numFmtId="0" fontId="20" fillId="3" borderId="57" xfId="0" applyFont="1" applyFill="1" applyBorder="1" applyAlignment="1">
      <alignment horizontal="center" vertical="top" wrapText="1"/>
    </xf>
    <xf numFmtId="0" fontId="20" fillId="3" borderId="49" xfId="0" applyFont="1" applyFill="1" applyBorder="1" applyAlignment="1">
      <alignment horizontal="center" vertical="top" wrapText="1"/>
    </xf>
    <xf numFmtId="0" fontId="14" fillId="2" borderId="61" xfId="0" applyFont="1" applyFill="1" applyBorder="1"/>
    <xf numFmtId="0" fontId="14" fillId="2" borderId="0" xfId="0" applyFont="1" applyFill="1" applyBorder="1"/>
    <xf numFmtId="0" fontId="18" fillId="2" borderId="0" xfId="0" applyFont="1" applyFill="1" applyBorder="1" applyAlignment="1">
      <alignment horizontal="right"/>
    </xf>
    <xf numFmtId="0" fontId="14" fillId="0" borderId="14" xfId="0" applyFont="1" applyBorder="1" applyAlignment="1">
      <alignment horizontal="center" vertical="top"/>
    </xf>
    <xf numFmtId="0" fontId="14" fillId="0" borderId="33" xfId="0" applyFont="1" applyBorder="1" applyAlignment="1">
      <alignment horizontal="center" vertical="top"/>
    </xf>
    <xf numFmtId="0" fontId="14" fillId="2" borderId="42" xfId="0" applyFont="1" applyFill="1" applyBorder="1" applyAlignment="1">
      <alignment horizontal="center" vertical="top"/>
    </xf>
    <xf numFmtId="0" fontId="14" fillId="2" borderId="27" xfId="0" applyFont="1" applyFill="1" applyBorder="1" applyAlignment="1">
      <alignment horizontal="center" vertical="top"/>
    </xf>
    <xf numFmtId="9" fontId="14" fillId="2" borderId="28" xfId="0" applyNumberFormat="1" applyFont="1" applyFill="1" applyBorder="1" applyAlignment="1">
      <alignment horizontal="center" vertical="top"/>
    </xf>
    <xf numFmtId="164" fontId="14" fillId="10" borderId="42" xfId="0" applyNumberFormat="1" applyFont="1" applyFill="1" applyBorder="1" applyAlignment="1">
      <alignment horizontal="center" vertical="top"/>
    </xf>
    <xf numFmtId="0" fontId="14" fillId="0" borderId="27" xfId="0" applyFont="1" applyBorder="1" applyAlignment="1">
      <alignment horizontal="center" vertical="top"/>
    </xf>
    <xf numFmtId="0" fontId="14" fillId="0" borderId="28" xfId="0" applyFont="1" applyBorder="1" applyAlignment="1">
      <alignment horizontal="center" vertical="top"/>
    </xf>
    <xf numFmtId="0" fontId="14" fillId="10" borderId="42" xfId="0" applyFont="1" applyFill="1" applyBorder="1" applyAlignment="1">
      <alignment horizontal="center" vertical="top"/>
    </xf>
    <xf numFmtId="0" fontId="14" fillId="10" borderId="27" xfId="0" applyFont="1" applyFill="1" applyBorder="1" applyAlignment="1">
      <alignment horizontal="center" vertical="top"/>
    </xf>
    <xf numFmtId="9" fontId="14" fillId="10" borderId="28" xfId="0" applyNumberFormat="1" applyFont="1" applyFill="1" applyBorder="1" applyAlignment="1">
      <alignment horizontal="center" vertical="top"/>
    </xf>
    <xf numFmtId="0" fontId="14" fillId="5" borderId="23" xfId="0" applyFont="1" applyFill="1" applyBorder="1" applyAlignment="1">
      <alignment horizontal="center" vertical="top"/>
    </xf>
    <xf numFmtId="0" fontId="14" fillId="5" borderId="0" xfId="0" applyFont="1" applyFill="1" applyBorder="1" applyAlignment="1">
      <alignment horizontal="center" vertical="top"/>
    </xf>
    <xf numFmtId="0" fontId="14" fillId="5" borderId="54" xfId="0" applyFont="1" applyFill="1" applyBorder="1" applyAlignment="1">
      <alignment horizontal="center" vertical="top"/>
    </xf>
    <xf numFmtId="0" fontId="14" fillId="0" borderId="10" xfId="0" applyFont="1" applyBorder="1" applyAlignment="1">
      <alignment horizontal="center" vertical="top"/>
    </xf>
    <xf numFmtId="0" fontId="14" fillId="0" borderId="30" xfId="0" applyFont="1" applyBorder="1" applyAlignment="1">
      <alignment horizontal="center" vertical="top"/>
    </xf>
    <xf numFmtId="0" fontId="14" fillId="10" borderId="50" xfId="0" applyFont="1" applyFill="1" applyBorder="1" applyAlignment="1">
      <alignment horizontal="center" vertical="top"/>
    </xf>
    <xf numFmtId="0" fontId="14" fillId="10" borderId="10" xfId="0" applyFont="1" applyFill="1" applyBorder="1" applyAlignment="1">
      <alignment horizontal="center" vertical="top"/>
    </xf>
    <xf numFmtId="9" fontId="14" fillId="10" borderId="30" xfId="0" applyNumberFormat="1" applyFont="1" applyFill="1" applyBorder="1" applyAlignment="1">
      <alignment horizontal="center" vertical="top"/>
    </xf>
    <xf numFmtId="164" fontId="14" fillId="2" borderId="32" xfId="0" applyNumberFormat="1" applyFont="1" applyFill="1" applyBorder="1" applyAlignment="1">
      <alignment horizontal="center" vertical="top"/>
    </xf>
    <xf numFmtId="0" fontId="14" fillId="0" borderId="18" xfId="0" applyFont="1" applyBorder="1" applyAlignment="1">
      <alignment horizontal="center" vertical="top"/>
    </xf>
    <xf numFmtId="0" fontId="14" fillId="0" borderId="41" xfId="0" applyFont="1" applyBorder="1" applyAlignment="1">
      <alignment horizontal="center" vertical="top"/>
    </xf>
    <xf numFmtId="164" fontId="14" fillId="2" borderId="35" xfId="0" applyNumberFormat="1" applyFont="1" applyFill="1" applyBorder="1" applyAlignment="1">
      <alignment horizontal="center" vertical="top"/>
    </xf>
    <xf numFmtId="0" fontId="14" fillId="0" borderId="62" xfId="0" applyFont="1" applyBorder="1" applyAlignment="1">
      <alignment horizontal="center" vertical="top"/>
    </xf>
    <xf numFmtId="0" fontId="14" fillId="0" borderId="37" xfId="0" applyFont="1" applyBorder="1" applyAlignment="1">
      <alignment horizontal="center" vertical="top"/>
    </xf>
    <xf numFmtId="0" fontId="14" fillId="2" borderId="47" xfId="0" applyFont="1" applyFill="1" applyBorder="1" applyAlignment="1">
      <alignment horizontal="center" vertical="top"/>
    </xf>
    <xf numFmtId="0" fontId="14" fillId="2" borderId="57" xfId="0" applyFont="1" applyFill="1" applyBorder="1" applyAlignment="1">
      <alignment horizontal="center" vertical="top"/>
    </xf>
    <xf numFmtId="9" fontId="14" fillId="2" borderId="49" xfId="0" applyNumberFormat="1" applyFont="1" applyFill="1" applyBorder="1" applyAlignment="1">
      <alignment horizontal="center" vertical="top"/>
    </xf>
    <xf numFmtId="164" fontId="14" fillId="10" borderId="50" xfId="0" applyNumberFormat="1" applyFont="1" applyFill="1" applyBorder="1" applyAlignment="1">
      <alignment horizontal="center" vertical="top"/>
    </xf>
    <xf numFmtId="164" fontId="14" fillId="10" borderId="43" xfId="0" applyNumberFormat="1" applyFont="1" applyFill="1" applyBorder="1" applyAlignment="1">
      <alignment horizontal="center" vertical="top"/>
    </xf>
    <xf numFmtId="0" fontId="14" fillId="0" borderId="56" xfId="0" applyFont="1" applyBorder="1" applyAlignment="1">
      <alignment horizontal="center" vertical="top"/>
    </xf>
    <xf numFmtId="0" fontId="14" fillId="0" borderId="46" xfId="0" applyFont="1" applyBorder="1" applyAlignment="1">
      <alignment horizontal="center" vertical="top"/>
    </xf>
    <xf numFmtId="0" fontId="14" fillId="10" borderId="43" xfId="0" applyFont="1" applyFill="1" applyBorder="1" applyAlignment="1">
      <alignment horizontal="center" vertical="top"/>
    </xf>
    <xf numFmtId="0" fontId="14" fillId="10" borderId="56" xfId="0" applyFont="1" applyFill="1" applyBorder="1" applyAlignment="1">
      <alignment horizontal="center" vertical="top"/>
    </xf>
    <xf numFmtId="9" fontId="14" fillId="10" borderId="46" xfId="0" applyNumberFormat="1" applyFont="1" applyFill="1" applyBorder="1" applyAlignment="1">
      <alignment horizontal="center" vertical="top"/>
    </xf>
    <xf numFmtId="164" fontId="14" fillId="2" borderId="47" xfId="0" applyNumberFormat="1" applyFont="1" applyFill="1" applyBorder="1" applyAlignment="1">
      <alignment horizontal="center" vertical="top"/>
    </xf>
    <xf numFmtId="0" fontId="14" fillId="0" borderId="57" xfId="0" applyFont="1" applyBorder="1" applyAlignment="1">
      <alignment horizontal="center" vertical="top"/>
    </xf>
    <xf numFmtId="0" fontId="14" fillId="0" borderId="49" xfId="0" applyFont="1" applyBorder="1" applyAlignment="1">
      <alignment horizontal="center" vertical="top"/>
    </xf>
    <xf numFmtId="0" fontId="14" fillId="0" borderId="0" xfId="0" applyFont="1" applyAlignment="1">
      <alignment vertical="top"/>
    </xf>
    <xf numFmtId="0" fontId="22" fillId="2" borderId="0" xfId="0" applyFont="1" applyFill="1"/>
    <xf numFmtId="0" fontId="22" fillId="2" borderId="0" xfId="0" applyFont="1" applyFill="1" applyAlignment="1">
      <alignment horizontal="center" vertical="top"/>
    </xf>
    <xf numFmtId="0" fontId="22" fillId="0" borderId="0" xfId="0" applyFont="1"/>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xf numFmtId="0" fontId="27" fillId="3" borderId="57" xfId="0" applyFont="1" applyFill="1" applyBorder="1" applyAlignment="1">
      <alignment horizontal="center" vertical="top"/>
    </xf>
    <xf numFmtId="0" fontId="27" fillId="3" borderId="57" xfId="0" applyFont="1" applyFill="1" applyBorder="1" applyAlignment="1">
      <alignment horizontal="center" vertical="top" wrapText="1"/>
    </xf>
    <xf numFmtId="0" fontId="27" fillId="3" borderId="49" xfId="0" applyFont="1" applyFill="1" applyBorder="1" applyAlignment="1">
      <alignment horizontal="center" vertical="top" wrapText="1"/>
    </xf>
    <xf numFmtId="164" fontId="22" fillId="2" borderId="42" xfId="0" applyNumberFormat="1" applyFont="1" applyFill="1" applyBorder="1" applyAlignment="1">
      <alignment horizontal="center" vertical="top"/>
    </xf>
    <xf numFmtId="9" fontId="22" fillId="0" borderId="27" xfId="0" applyNumberFormat="1"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9" fontId="22" fillId="2" borderId="10" xfId="2" applyFont="1" applyFill="1" applyBorder="1" applyAlignment="1">
      <alignment horizontal="center" vertical="top"/>
    </xf>
    <xf numFmtId="0" fontId="22" fillId="0" borderId="10" xfId="0" applyFont="1" applyBorder="1" applyAlignment="1">
      <alignment horizontal="center" vertical="top"/>
    </xf>
    <xf numFmtId="0" fontId="22" fillId="2" borderId="30" xfId="0" applyFont="1" applyFill="1" applyBorder="1" applyAlignment="1">
      <alignment horizontal="center" vertical="top"/>
    </xf>
    <xf numFmtId="0" fontId="22" fillId="0" borderId="10" xfId="0" applyFont="1" applyFill="1" applyBorder="1" applyAlignment="1">
      <alignment horizontal="center" vertical="top"/>
    </xf>
    <xf numFmtId="9" fontId="22" fillId="2" borderId="14" xfId="2" applyFont="1" applyFill="1" applyBorder="1" applyAlignment="1">
      <alignment horizontal="center" vertical="top"/>
    </xf>
    <xf numFmtId="0" fontId="22" fillId="0" borderId="14" xfId="0" applyFont="1" applyFill="1" applyBorder="1" applyAlignment="1">
      <alignment horizontal="center" vertical="top"/>
    </xf>
    <xf numFmtId="164" fontId="22" fillId="10" borderId="47" xfId="0" applyNumberFormat="1" applyFont="1" applyFill="1" applyBorder="1" applyAlignment="1">
      <alignment horizontal="center" vertical="top"/>
    </xf>
    <xf numFmtId="9" fontId="22" fillId="10" borderId="57" xfId="0" applyNumberFormat="1" applyFont="1" applyFill="1" applyBorder="1" applyAlignment="1">
      <alignment horizontal="center" vertical="top"/>
    </xf>
    <xf numFmtId="0" fontId="22" fillId="10" borderId="57" xfId="0" applyFont="1" applyFill="1" applyBorder="1" applyAlignment="1">
      <alignment horizontal="center" vertical="top"/>
    </xf>
    <xf numFmtId="0" fontId="22" fillId="10" borderId="49" xfId="0" applyFont="1" applyFill="1" applyBorder="1" applyAlignment="1">
      <alignment horizontal="center" vertical="top"/>
    </xf>
    <xf numFmtId="164" fontId="22" fillId="2" borderId="47" xfId="0" applyNumberFormat="1" applyFont="1" applyFill="1" applyBorder="1" applyAlignment="1">
      <alignment horizontal="center" vertical="top"/>
    </xf>
    <xf numFmtId="9" fontId="22" fillId="0" borderId="57" xfId="0" applyNumberFormat="1" applyFont="1" applyBorder="1" applyAlignment="1">
      <alignment horizontal="center" vertical="top"/>
    </xf>
    <xf numFmtId="0" fontId="22" fillId="0" borderId="57" xfId="0" applyFont="1" applyBorder="1" applyAlignment="1">
      <alignment horizontal="center" vertical="top"/>
    </xf>
    <xf numFmtId="0" fontId="22" fillId="0" borderId="49" xfId="0" applyFont="1" applyBorder="1" applyAlignment="1">
      <alignment horizontal="center" vertical="top"/>
    </xf>
    <xf numFmtId="164" fontId="22" fillId="10" borderId="42" xfId="0" applyNumberFormat="1" applyFont="1" applyFill="1" applyBorder="1" applyAlignment="1">
      <alignment horizontal="center" vertical="top"/>
    </xf>
    <xf numFmtId="9" fontId="22" fillId="10" borderId="27" xfId="0" applyNumberFormat="1" applyFont="1" applyFill="1" applyBorder="1" applyAlignment="1">
      <alignment horizontal="center" vertical="top"/>
    </xf>
    <xf numFmtId="0" fontId="22" fillId="10" borderId="27" xfId="0" applyFont="1" applyFill="1" applyBorder="1" applyAlignment="1">
      <alignment horizontal="center" vertical="top"/>
    </xf>
    <xf numFmtId="0" fontId="22" fillId="10" borderId="28" xfId="0" applyFont="1" applyFill="1" applyBorder="1" applyAlignment="1">
      <alignment horizontal="center" vertical="top"/>
    </xf>
    <xf numFmtId="164" fontId="22" fillId="10" borderId="29" xfId="0" applyNumberFormat="1" applyFont="1" applyFill="1" applyBorder="1" applyAlignment="1">
      <alignment horizontal="center" vertical="top"/>
    </xf>
    <xf numFmtId="9" fontId="22" fillId="10" borderId="14" xfId="0" applyNumberFormat="1" applyFont="1" applyFill="1" applyBorder="1" applyAlignment="1">
      <alignment horizontal="center" vertical="top"/>
    </xf>
    <xf numFmtId="0" fontId="22" fillId="10" borderId="14" xfId="0" applyFont="1" applyFill="1" applyBorder="1" applyAlignment="1">
      <alignment horizontal="center" vertical="top"/>
    </xf>
    <xf numFmtId="0" fontId="22" fillId="10" borderId="33" xfId="0" applyFont="1" applyFill="1" applyBorder="1" applyAlignment="1">
      <alignment horizontal="center" vertical="top"/>
    </xf>
    <xf numFmtId="9" fontId="22" fillId="0" borderId="10" xfId="0" applyNumberFormat="1" applyFont="1" applyBorder="1" applyAlignment="1">
      <alignment horizontal="center" vertical="top"/>
    </xf>
    <xf numFmtId="0" fontId="22" fillId="0" borderId="30" xfId="0" applyFont="1" applyBorder="1" applyAlignment="1">
      <alignment horizontal="center" vertical="top"/>
    </xf>
    <xf numFmtId="9" fontId="22" fillId="0" borderId="56" xfId="0" applyNumberFormat="1" applyFont="1" applyBorder="1" applyAlignment="1">
      <alignment horizontal="center" vertical="top"/>
    </xf>
    <xf numFmtId="0" fontId="22" fillId="0" borderId="56" xfId="0" applyFont="1" applyBorder="1" applyAlignment="1">
      <alignment horizontal="center" vertical="top"/>
    </xf>
    <xf numFmtId="0" fontId="22" fillId="0" borderId="46" xfId="0" applyFont="1" applyBorder="1" applyAlignment="1">
      <alignment horizontal="center" vertical="top"/>
    </xf>
    <xf numFmtId="9" fontId="22" fillId="10" borderId="10" xfId="0" applyNumberFormat="1" applyFont="1" applyFill="1" applyBorder="1" applyAlignment="1">
      <alignment horizontal="center" vertical="top"/>
    </xf>
    <xf numFmtId="0" fontId="22" fillId="10" borderId="10" xfId="0" applyFont="1" applyFill="1" applyBorder="1" applyAlignment="1">
      <alignment horizontal="center" vertical="top"/>
    </xf>
    <xf numFmtId="0" fontId="22" fillId="10" borderId="30" xfId="0" applyFont="1" applyFill="1" applyBorder="1" applyAlignment="1">
      <alignment horizontal="center" vertical="top"/>
    </xf>
    <xf numFmtId="9" fontId="22" fillId="10" borderId="56" xfId="0" applyNumberFormat="1" applyFont="1" applyFill="1" applyBorder="1" applyAlignment="1">
      <alignment horizontal="center" vertical="top"/>
    </xf>
    <xf numFmtId="0" fontId="22" fillId="10" borderId="56" xfId="0" applyFont="1" applyFill="1" applyBorder="1" applyAlignment="1">
      <alignment horizontal="center" vertical="top"/>
    </xf>
    <xf numFmtId="0" fontId="22" fillId="10" borderId="46" xfId="0" applyFont="1" applyFill="1" applyBorder="1" applyAlignment="1">
      <alignment horizontal="center" vertical="top"/>
    </xf>
    <xf numFmtId="164" fontId="22" fillId="10" borderId="43" xfId="0" applyNumberFormat="1" applyFont="1" applyFill="1" applyBorder="1" applyAlignment="1">
      <alignment horizontal="center" vertical="top"/>
    </xf>
    <xf numFmtId="0" fontId="22" fillId="0" borderId="0" xfId="0" applyFont="1" applyBorder="1"/>
    <xf numFmtId="164" fontId="22" fillId="2" borderId="50" xfId="0" applyNumberFormat="1" applyFont="1" applyFill="1" applyBorder="1" applyAlignment="1">
      <alignment horizontal="center" vertical="top"/>
    </xf>
    <xf numFmtId="164" fontId="22" fillId="2" borderId="43" xfId="0" applyNumberFormat="1" applyFont="1" applyFill="1" applyBorder="1" applyAlignment="1">
      <alignment horizontal="center" vertical="top"/>
    </xf>
    <xf numFmtId="9" fontId="22" fillId="0" borderId="10" xfId="2" applyFont="1" applyFill="1" applyBorder="1" applyAlignment="1">
      <alignment horizontal="center" vertical="top"/>
    </xf>
    <xf numFmtId="0" fontId="22" fillId="0" borderId="30" xfId="0" applyFont="1" applyFill="1" applyBorder="1" applyAlignment="1">
      <alignment horizontal="center" vertical="top"/>
    </xf>
    <xf numFmtId="9" fontId="22" fillId="0" borderId="10" xfId="2" applyFont="1" applyBorder="1" applyAlignment="1">
      <alignment horizontal="center" vertical="top"/>
    </xf>
    <xf numFmtId="0" fontId="22" fillId="2" borderId="10" xfId="0" applyFont="1" applyFill="1" applyBorder="1" applyAlignment="1">
      <alignment horizontal="center" vertical="top"/>
    </xf>
    <xf numFmtId="9" fontId="22" fillId="0" borderId="56" xfId="2" applyFont="1" applyBorder="1" applyAlignment="1">
      <alignment horizontal="center" vertical="top"/>
    </xf>
    <xf numFmtId="0" fontId="22" fillId="2" borderId="56" xfId="0" applyFont="1" applyFill="1" applyBorder="1" applyAlignment="1">
      <alignment horizontal="center" vertical="top"/>
    </xf>
    <xf numFmtId="0" fontId="22" fillId="0" borderId="0" xfId="0" applyFont="1" applyAlignment="1">
      <alignment horizontal="center" vertical="top"/>
    </xf>
    <xf numFmtId="0" fontId="22" fillId="0" borderId="0" xfId="0" applyFont="1" applyAlignment="1">
      <alignment vertical="top"/>
    </xf>
    <xf numFmtId="0" fontId="29" fillId="2" borderId="0" xfId="0" applyFont="1" applyFill="1"/>
    <xf numFmtId="0" fontId="29" fillId="0" borderId="0" xfId="0" applyFont="1"/>
    <xf numFmtId="0" fontId="29" fillId="0" borderId="0" xfId="0" applyFont="1" applyAlignment="1">
      <alignment vertical="top"/>
    </xf>
    <xf numFmtId="0" fontId="30" fillId="2" borderId="0" xfId="0" applyFont="1" applyFill="1" applyAlignment="1">
      <alignment vertical="center"/>
    </xf>
    <xf numFmtId="0" fontId="31" fillId="2" borderId="0" xfId="0" applyFont="1" applyFill="1" applyAlignment="1">
      <alignment vertical="center"/>
    </xf>
    <xf numFmtId="0" fontId="29" fillId="2" borderId="7" xfId="0" applyFont="1" applyFill="1" applyBorder="1"/>
    <xf numFmtId="0" fontId="29" fillId="2" borderId="8" xfId="0" applyFont="1" applyFill="1" applyBorder="1"/>
    <xf numFmtId="0" fontId="29" fillId="2" borderId="9" xfId="0" applyFont="1" applyFill="1" applyBorder="1"/>
    <xf numFmtId="0" fontId="29" fillId="2" borderId="7" xfId="0" applyFont="1" applyFill="1" applyBorder="1" applyAlignment="1">
      <alignment horizontal="left" vertical="top"/>
    </xf>
    <xf numFmtId="0" fontId="29" fillId="2" borderId="0" xfId="0" applyFont="1" applyFill="1" applyBorder="1" applyAlignment="1">
      <alignment horizontal="left" wrapText="1"/>
    </xf>
    <xf numFmtId="0" fontId="29" fillId="2" borderId="0" xfId="0" applyFont="1" applyFill="1" applyBorder="1" applyAlignment="1">
      <alignment horizontal="right"/>
    </xf>
    <xf numFmtId="0" fontId="34" fillId="3" borderId="8" xfId="0" applyFont="1" applyFill="1" applyBorder="1" applyAlignment="1">
      <alignment horizontal="center" vertical="top"/>
    </xf>
    <xf numFmtId="0" fontId="34" fillId="3" borderId="9" xfId="0" applyFont="1" applyFill="1" applyBorder="1" applyAlignment="1">
      <alignment horizontal="center" vertical="top"/>
    </xf>
    <xf numFmtId="0" fontId="34" fillId="3" borderId="47" xfId="0" applyFont="1" applyFill="1" applyBorder="1" applyAlignment="1">
      <alignment horizontal="center" vertical="top" wrapText="1"/>
    </xf>
    <xf numFmtId="0" fontId="34" fillId="3" borderId="57" xfId="0" applyFont="1" applyFill="1" applyBorder="1" applyAlignment="1">
      <alignment horizontal="center" vertical="top" wrapText="1"/>
    </xf>
    <xf numFmtId="0" fontId="34" fillId="3" borderId="49" xfId="0" applyFont="1" applyFill="1" applyBorder="1" applyAlignment="1">
      <alignment horizontal="center" vertical="top" wrapText="1"/>
    </xf>
    <xf numFmtId="0" fontId="32" fillId="2" borderId="8" xfId="0" applyFont="1" applyFill="1" applyBorder="1" applyAlignment="1">
      <alignment horizontal="right"/>
    </xf>
    <xf numFmtId="0" fontId="29" fillId="0" borderId="57" xfId="0" applyFont="1" applyBorder="1"/>
    <xf numFmtId="0" fontId="29" fillId="0" borderId="49" xfId="0" applyFont="1" applyBorder="1"/>
    <xf numFmtId="164" fontId="29" fillId="2" borderId="25" xfId="0" applyNumberFormat="1" applyFont="1" applyFill="1" applyBorder="1" applyAlignment="1">
      <alignment horizontal="center" vertical="top"/>
    </xf>
    <xf numFmtId="0" fontId="29" fillId="0" borderId="27" xfId="0" applyFont="1" applyBorder="1" applyAlignment="1">
      <alignment horizontal="center" vertical="top"/>
    </xf>
    <xf numFmtId="0" fontId="29" fillId="0" borderId="28" xfId="0" applyFont="1" applyBorder="1" applyAlignment="1">
      <alignment horizontal="center" vertical="top"/>
    </xf>
    <xf numFmtId="0" fontId="29" fillId="0" borderId="42" xfId="0" applyFont="1" applyFill="1" applyBorder="1" applyAlignment="1">
      <alignment horizontal="center" vertical="top"/>
    </xf>
    <xf numFmtId="0" fontId="29" fillId="0" borderId="27" xfId="0" applyFont="1" applyFill="1" applyBorder="1" applyAlignment="1">
      <alignment horizontal="center" vertical="top"/>
    </xf>
    <xf numFmtId="9" fontId="29" fillId="0" borderId="28" xfId="0" applyNumberFormat="1" applyFont="1" applyFill="1" applyBorder="1" applyAlignment="1">
      <alignment horizontal="center" vertical="top"/>
    </xf>
    <xf numFmtId="164" fontId="29" fillId="2" borderId="29" xfId="0" applyNumberFormat="1" applyFont="1" applyFill="1" applyBorder="1" applyAlignment="1">
      <alignment horizontal="center" vertical="top"/>
    </xf>
    <xf numFmtId="0" fontId="29" fillId="5" borderId="0" xfId="0" applyFont="1" applyFill="1" applyBorder="1"/>
    <xf numFmtId="0" fontId="29" fillId="5" borderId="54" xfId="0" applyFont="1" applyFill="1" applyBorder="1"/>
    <xf numFmtId="164" fontId="29" fillId="2" borderId="31"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30" xfId="0" applyFont="1" applyFill="1" applyBorder="1" applyAlignment="1">
      <alignment horizontal="center" vertical="top"/>
    </xf>
    <xf numFmtId="164" fontId="29" fillId="8" borderId="31" xfId="0" applyNumberFormat="1" applyFont="1" applyFill="1" applyBorder="1" applyAlignment="1">
      <alignment horizontal="center" vertical="top"/>
    </xf>
    <xf numFmtId="0" fontId="29" fillId="8" borderId="16" xfId="0" applyFont="1" applyFill="1" applyBorder="1" applyAlignment="1">
      <alignment horizontal="left" vertical="top" wrapText="1" indent="1"/>
    </xf>
    <xf numFmtId="0" fontId="29" fillId="8" borderId="17" xfId="0" applyFont="1" applyFill="1" applyBorder="1" applyAlignment="1">
      <alignment horizontal="left" vertical="top" wrapText="1" indent="1"/>
    </xf>
    <xf numFmtId="0" fontId="29" fillId="8" borderId="14" xfId="0" applyFont="1" applyFill="1" applyBorder="1" applyAlignment="1">
      <alignment horizontal="center" vertical="top"/>
    </xf>
    <xf numFmtId="0" fontId="29" fillId="8" borderId="33" xfId="0" applyFont="1" applyFill="1" applyBorder="1" applyAlignment="1">
      <alignment horizontal="center" vertical="top"/>
    </xf>
    <xf numFmtId="0" fontId="29" fillId="8" borderId="50" xfId="0" applyFont="1" applyFill="1" applyBorder="1" applyAlignment="1">
      <alignment horizontal="center" vertical="top"/>
    </xf>
    <xf numFmtId="0" fontId="29" fillId="8" borderId="10" xfId="0" applyFont="1" applyFill="1" applyBorder="1" applyAlignment="1">
      <alignment horizontal="center" vertical="top"/>
    </xf>
    <xf numFmtId="0" fontId="29" fillId="8" borderId="30" xfId="0" applyFont="1" applyFill="1" applyBorder="1" applyAlignment="1">
      <alignment horizontal="center" vertical="top"/>
    </xf>
    <xf numFmtId="164" fontId="29" fillId="2" borderId="35" xfId="0" applyNumberFormat="1" applyFont="1" applyFill="1" applyBorder="1" applyAlignment="1">
      <alignment horizontal="center" vertical="top"/>
    </xf>
    <xf numFmtId="0" fontId="29" fillId="0" borderId="56" xfId="0" applyFont="1" applyFill="1" applyBorder="1" applyAlignment="1">
      <alignment horizontal="center" vertical="top"/>
    </xf>
    <xf numFmtId="0" fontId="29" fillId="0" borderId="46" xfId="0" applyFont="1" applyFill="1" applyBorder="1" applyAlignment="1">
      <alignment horizontal="center" vertical="top"/>
    </xf>
    <xf numFmtId="164" fontId="29" fillId="8" borderId="61" xfId="0" applyNumberFormat="1" applyFont="1" applyFill="1" applyBorder="1" applyAlignment="1">
      <alignment horizontal="center" vertical="top"/>
    </xf>
    <xf numFmtId="0" fontId="29" fillId="8" borderId="0" xfId="0" applyFont="1" applyFill="1" applyBorder="1" applyAlignment="1">
      <alignment horizontal="left" vertical="top" wrapText="1" indent="1"/>
    </xf>
    <xf numFmtId="0" fontId="29" fillId="8" borderId="24" xfId="0" applyFont="1" applyFill="1" applyBorder="1" applyAlignment="1">
      <alignment horizontal="left" vertical="top" wrapText="1" indent="1"/>
    </xf>
    <xf numFmtId="0" fontId="29" fillId="8" borderId="18" xfId="0" applyFont="1" applyFill="1" applyBorder="1" applyAlignment="1">
      <alignment horizontal="center" vertical="top"/>
    </xf>
    <xf numFmtId="0" fontId="29" fillId="0" borderId="62" xfId="0" applyFont="1" applyBorder="1" applyAlignment="1">
      <alignment horizontal="center" vertical="top"/>
    </xf>
    <xf numFmtId="0" fontId="29" fillId="0" borderId="37" xfId="0" applyFont="1" applyBorder="1" applyAlignment="1">
      <alignment horizontal="center" vertical="top"/>
    </xf>
    <xf numFmtId="0" fontId="29" fillId="2" borderId="35" xfId="0" applyFont="1" applyFill="1" applyBorder="1" applyAlignment="1">
      <alignment horizontal="center" vertical="top"/>
    </xf>
    <xf numFmtId="0" fontId="29" fillId="2" borderId="62" xfId="0" applyFont="1" applyFill="1" applyBorder="1" applyAlignment="1">
      <alignment horizontal="center" vertical="top"/>
    </xf>
    <xf numFmtId="9" fontId="29" fillId="2" borderId="37" xfId="0" applyNumberFormat="1" applyFont="1" applyFill="1" applyBorder="1" applyAlignment="1">
      <alignment horizontal="center" vertical="top"/>
    </xf>
    <xf numFmtId="164" fontId="29" fillId="10" borderId="42" xfId="0" applyNumberFormat="1" applyFont="1" applyFill="1" applyBorder="1" applyAlignment="1">
      <alignment horizontal="center" vertical="top"/>
    </xf>
    <xf numFmtId="0" fontId="29" fillId="10" borderId="42" xfId="0" applyFont="1" applyFill="1" applyBorder="1" applyAlignment="1">
      <alignment horizontal="center" vertical="top"/>
    </xf>
    <xf numFmtId="0" fontId="29" fillId="10" borderId="27" xfId="0" applyFont="1" applyFill="1" applyBorder="1" applyAlignment="1">
      <alignment horizontal="center" vertical="top"/>
    </xf>
    <xf numFmtId="9" fontId="29" fillId="10" borderId="28" xfId="0" applyNumberFormat="1" applyFont="1" applyFill="1" applyBorder="1" applyAlignment="1">
      <alignment horizontal="center" vertical="top"/>
    </xf>
    <xf numFmtId="164" fontId="29" fillId="10" borderId="43" xfId="0" applyNumberFormat="1" applyFont="1" applyFill="1" applyBorder="1" applyAlignment="1">
      <alignment horizontal="center" vertical="top"/>
    </xf>
    <xf numFmtId="0" fontId="29" fillId="0" borderId="56" xfId="0" applyFont="1" applyBorder="1" applyAlignment="1">
      <alignment horizontal="center" vertical="top"/>
    </xf>
    <xf numFmtId="0" fontId="29" fillId="0" borderId="46" xfId="0" applyFont="1" applyBorder="1" applyAlignment="1">
      <alignment horizontal="center" vertical="top"/>
    </xf>
    <xf numFmtId="0" fontId="29" fillId="10" borderId="43" xfId="0" applyFont="1" applyFill="1" applyBorder="1" applyAlignment="1">
      <alignment horizontal="center" vertical="top"/>
    </xf>
    <xf numFmtId="0" fontId="29" fillId="10" borderId="56" xfId="0" applyFont="1" applyFill="1" applyBorder="1" applyAlignment="1">
      <alignment horizontal="center" vertical="top"/>
    </xf>
    <xf numFmtId="9" fontId="29" fillId="10" borderId="46" xfId="0" applyNumberFormat="1" applyFont="1" applyFill="1" applyBorder="1" applyAlignment="1">
      <alignment horizontal="center" vertical="top"/>
    </xf>
    <xf numFmtId="0" fontId="29" fillId="0" borderId="10" xfId="0" applyFont="1" applyBorder="1" applyAlignment="1">
      <alignment horizontal="center" vertical="top"/>
    </xf>
    <xf numFmtId="0" fontId="29" fillId="0" borderId="30" xfId="0" applyFont="1" applyBorder="1" applyAlignment="1">
      <alignment horizontal="center" vertical="top"/>
    </xf>
    <xf numFmtId="0" fontId="29" fillId="2" borderId="50" xfId="0" applyFont="1" applyFill="1" applyBorder="1" applyAlignment="1">
      <alignment horizontal="center" vertical="top"/>
    </xf>
    <xf numFmtId="0" fontId="29" fillId="2" borderId="10" xfId="0" applyFont="1" applyFill="1" applyBorder="1" applyAlignment="1">
      <alignment horizontal="center" vertical="top"/>
    </xf>
    <xf numFmtId="9" fontId="29" fillId="2" borderId="30" xfId="2" applyFont="1" applyFill="1" applyBorder="1" applyAlignment="1">
      <alignment horizontal="center" vertical="top"/>
    </xf>
    <xf numFmtId="0" fontId="29" fillId="2" borderId="43" xfId="0" applyFont="1" applyFill="1" applyBorder="1" applyAlignment="1">
      <alignment horizontal="center" vertical="top"/>
    </xf>
    <xf numFmtId="0" fontId="29" fillId="2" borderId="56" xfId="0" applyFont="1" applyFill="1" applyBorder="1" applyAlignment="1">
      <alignment horizontal="center" vertical="top"/>
    </xf>
    <xf numFmtId="9" fontId="29" fillId="2" borderId="46" xfId="2" applyFont="1" applyFill="1" applyBorder="1" applyAlignment="1">
      <alignment horizontal="center" vertical="top"/>
    </xf>
    <xf numFmtId="9" fontId="29" fillId="10" borderId="28" xfId="2" applyFont="1" applyFill="1" applyBorder="1" applyAlignment="1">
      <alignment horizontal="center" vertical="top"/>
    </xf>
    <xf numFmtId="0" fontId="29" fillId="10" borderId="50" xfId="0" applyFont="1" applyFill="1" applyBorder="1" applyAlignment="1">
      <alignment horizontal="center" vertical="top"/>
    </xf>
    <xf numFmtId="0" fontId="29" fillId="10" borderId="10" xfId="0" applyFont="1" applyFill="1" applyBorder="1" applyAlignment="1">
      <alignment horizontal="center" vertical="top"/>
    </xf>
    <xf numFmtId="9" fontId="29" fillId="10" borderId="30" xfId="2" applyFont="1" applyFill="1" applyBorder="1" applyAlignment="1">
      <alignment horizontal="center" vertical="top"/>
    </xf>
    <xf numFmtId="9" fontId="29" fillId="10" borderId="46" xfId="2" applyFont="1" applyFill="1" applyBorder="1" applyAlignment="1">
      <alignment horizontal="center" vertical="top"/>
    </xf>
    <xf numFmtId="164" fontId="29" fillId="10" borderId="35" xfId="0" applyNumberFormat="1" applyFont="1" applyFill="1" applyBorder="1" applyAlignment="1">
      <alignment horizontal="center" vertical="top"/>
    </xf>
    <xf numFmtId="0" fontId="34" fillId="3" borderId="8" xfId="0" applyFont="1" applyFill="1" applyBorder="1"/>
    <xf numFmtId="0" fontId="34" fillId="3" borderId="9" xfId="0" applyFont="1" applyFill="1" applyBorder="1"/>
    <xf numFmtId="0" fontId="29" fillId="3" borderId="47" xfId="0" applyFont="1" applyFill="1" applyBorder="1" applyAlignment="1">
      <alignment horizontal="center" vertical="top"/>
    </xf>
    <xf numFmtId="0" fontId="29" fillId="3" borderId="57" xfId="0" applyFont="1" applyFill="1" applyBorder="1" applyAlignment="1">
      <alignment horizontal="center" vertical="top"/>
    </xf>
    <xf numFmtId="9" fontId="29" fillId="3" borderId="49" xfId="0" applyNumberFormat="1" applyFont="1" applyFill="1" applyBorder="1" applyAlignment="1">
      <alignment horizontal="center" vertical="top"/>
    </xf>
    <xf numFmtId="164" fontId="29" fillId="2" borderId="47" xfId="0" applyNumberFormat="1" applyFont="1" applyFill="1" applyBorder="1" applyAlignment="1">
      <alignment horizontal="center" vertical="top"/>
    </xf>
    <xf numFmtId="0" fontId="29" fillId="0" borderId="57" xfId="0" applyFont="1" applyBorder="1" applyAlignment="1">
      <alignment horizontal="center" vertical="top"/>
    </xf>
    <xf numFmtId="0" fontId="29" fillId="0" borderId="49" xfId="0" applyFont="1" applyBorder="1" applyAlignment="1">
      <alignment horizontal="center" vertical="top"/>
    </xf>
    <xf numFmtId="0" fontId="29" fillId="2" borderId="47" xfId="0" applyFont="1" applyFill="1" applyBorder="1" applyAlignment="1">
      <alignment horizontal="center" vertical="top"/>
    </xf>
    <xf numFmtId="0" fontId="29" fillId="2" borderId="57" xfId="0" applyFont="1" applyFill="1" applyBorder="1" applyAlignment="1">
      <alignment horizontal="center" vertical="top"/>
    </xf>
    <xf numFmtId="9" fontId="29" fillId="2" borderId="49" xfId="0" applyNumberFormat="1" applyFont="1" applyFill="1" applyBorder="1" applyAlignment="1">
      <alignment horizontal="center" vertical="top"/>
    </xf>
    <xf numFmtId="164" fontId="29" fillId="2" borderId="42" xfId="0" applyNumberFormat="1" applyFont="1" applyFill="1" applyBorder="1" applyAlignment="1">
      <alignment horizontal="center" vertical="top"/>
    </xf>
    <xf numFmtId="0" fontId="29" fillId="2" borderId="42" xfId="0" applyFont="1" applyFill="1" applyBorder="1" applyAlignment="1">
      <alignment horizontal="center" vertical="top"/>
    </xf>
    <xf numFmtId="0" fontId="29" fillId="2" borderId="27" xfId="0" applyFont="1" applyFill="1" applyBorder="1" applyAlignment="1">
      <alignment horizontal="center" vertical="top"/>
    </xf>
    <xf numFmtId="9" fontId="29" fillId="2" borderId="28" xfId="0" applyNumberFormat="1" applyFont="1" applyFill="1" applyBorder="1" applyAlignment="1">
      <alignment horizontal="center" vertical="top"/>
    </xf>
    <xf numFmtId="164" fontId="29" fillId="2" borderId="50" xfId="0" applyNumberFormat="1" applyFont="1" applyFill="1" applyBorder="1" applyAlignment="1">
      <alignment horizontal="center" vertical="top"/>
    </xf>
    <xf numFmtId="9" fontId="29" fillId="2" borderId="30" xfId="0" applyNumberFormat="1" applyFont="1" applyFill="1" applyBorder="1" applyAlignment="1">
      <alignment horizontal="center" vertical="top"/>
    </xf>
    <xf numFmtId="164" fontId="29" fillId="2" borderId="43" xfId="0" applyNumberFormat="1" applyFont="1" applyFill="1" applyBorder="1" applyAlignment="1">
      <alignment horizontal="center" vertical="top"/>
    </xf>
    <xf numFmtId="9" fontId="29" fillId="2" borderId="46" xfId="0" applyNumberFormat="1" applyFont="1" applyFill="1" applyBorder="1" applyAlignment="1">
      <alignment horizontal="center" vertical="top"/>
    </xf>
    <xf numFmtId="0" fontId="29" fillId="3" borderId="1" xfId="0" applyFont="1" applyFill="1" applyBorder="1" applyAlignment="1">
      <alignment horizontal="center" vertical="top"/>
    </xf>
    <xf numFmtId="0" fontId="29" fillId="3" borderId="2" xfId="0" applyFont="1" applyFill="1" applyBorder="1" applyAlignment="1">
      <alignment horizontal="center" vertical="top"/>
    </xf>
    <xf numFmtId="0" fontId="29" fillId="3" borderId="3" xfId="0" applyFont="1" applyFill="1" applyBorder="1" applyAlignment="1">
      <alignment horizontal="center" vertical="top"/>
    </xf>
    <xf numFmtId="0" fontId="29" fillId="0" borderId="58" xfId="0" applyFont="1" applyFill="1" applyBorder="1" applyAlignment="1">
      <alignment horizontal="center" vertical="top"/>
    </xf>
    <xf numFmtId="0" fontId="29" fillId="0" borderId="39" xfId="0" applyFont="1" applyFill="1" applyBorder="1" applyAlignment="1">
      <alignment horizontal="center" vertical="top"/>
    </xf>
    <xf numFmtId="0" fontId="29" fillId="0" borderId="47" xfId="0" applyFont="1" applyFill="1" applyBorder="1" applyAlignment="1">
      <alignment horizontal="center" vertical="top"/>
    </xf>
    <xf numFmtId="0" fontId="29" fillId="0" borderId="57" xfId="0" applyFont="1" applyFill="1" applyBorder="1" applyAlignment="1">
      <alignment horizontal="center" vertical="top"/>
    </xf>
    <xf numFmtId="0" fontId="32" fillId="0" borderId="0" xfId="0" applyFont="1"/>
    <xf numFmtId="0" fontId="29" fillId="5" borderId="15" xfId="0" applyFont="1" applyFill="1" applyBorder="1"/>
    <xf numFmtId="0" fontId="29" fillId="5" borderId="16" xfId="0" applyFont="1" applyFill="1" applyBorder="1"/>
    <xf numFmtId="0" fontId="29" fillId="5" borderId="53" xfId="0" applyFont="1" applyFill="1" applyBorder="1"/>
    <xf numFmtId="0" fontId="29" fillId="0" borderId="12" xfId="0" applyFont="1" applyBorder="1"/>
    <xf numFmtId="0" fontId="29" fillId="5" borderId="55" xfId="0" applyFont="1" applyFill="1" applyBorder="1"/>
    <xf numFmtId="0" fontId="29" fillId="5" borderId="5" xfId="0" applyFont="1" applyFill="1" applyBorder="1"/>
    <xf numFmtId="0" fontId="29" fillId="5" borderId="6" xfId="0" applyFont="1" applyFill="1" applyBorder="1"/>
    <xf numFmtId="0" fontId="29" fillId="2" borderId="28" xfId="0" applyFont="1" applyFill="1" applyBorder="1" applyAlignment="1">
      <alignment horizontal="center" vertical="top"/>
    </xf>
    <xf numFmtId="0" fontId="29" fillId="0" borderId="18" xfId="0" applyFont="1" applyFill="1" applyBorder="1" applyAlignment="1">
      <alignment horizontal="center" vertical="top"/>
    </xf>
    <xf numFmtId="0" fontId="29" fillId="0" borderId="41" xfId="0" applyFont="1" applyFill="1" applyBorder="1" applyAlignment="1">
      <alignment horizontal="center" vertical="top"/>
    </xf>
    <xf numFmtId="0" fontId="29" fillId="0" borderId="0" xfId="0" applyFont="1" applyFill="1"/>
    <xf numFmtId="0" fontId="29" fillId="0" borderId="12" xfId="0" applyFont="1" applyFill="1" applyBorder="1"/>
    <xf numFmtId="0" fontId="29" fillId="0" borderId="16" xfId="0" applyFont="1" applyBorder="1"/>
    <xf numFmtId="0" fontId="32" fillId="0" borderId="8" xfId="0" applyFont="1" applyBorder="1"/>
    <xf numFmtId="0" fontId="32" fillId="0" borderId="12" xfId="0" applyFont="1" applyBorder="1"/>
    <xf numFmtId="9" fontId="40" fillId="5" borderId="49" xfId="2" applyFont="1" applyFill="1" applyBorder="1" applyAlignment="1">
      <alignment horizontal="center" vertical="top"/>
    </xf>
    <xf numFmtId="0" fontId="7" fillId="8" borderId="10" xfId="0" applyFont="1" applyFill="1" applyBorder="1" applyAlignment="1">
      <alignment horizontal="left" vertical="top" wrapText="1"/>
    </xf>
    <xf numFmtId="0" fontId="14" fillId="8" borderId="10" xfId="0" applyFont="1" applyFill="1" applyBorder="1" applyAlignment="1">
      <alignment horizontal="center" vertical="top"/>
    </xf>
    <xf numFmtId="0" fontId="14" fillId="10" borderId="32" xfId="0" applyFont="1" applyFill="1" applyBorder="1" applyAlignment="1">
      <alignment horizontal="center" vertical="top"/>
    </xf>
    <xf numFmtId="0" fontId="14" fillId="10" borderId="18" xfId="0" applyFont="1" applyFill="1" applyBorder="1" applyAlignment="1">
      <alignment horizontal="center" vertical="top"/>
    </xf>
    <xf numFmtId="9" fontId="14" fillId="10" borderId="41" xfId="0" applyNumberFormat="1" applyFont="1" applyFill="1" applyBorder="1" applyAlignment="1">
      <alignment horizontal="center" vertical="top"/>
    </xf>
    <xf numFmtId="0" fontId="14" fillId="8" borderId="50" xfId="0" applyFont="1" applyFill="1" applyBorder="1" applyAlignment="1">
      <alignment horizontal="center" vertical="top"/>
    </xf>
    <xf numFmtId="9" fontId="14" fillId="8" borderId="30" xfId="0" applyNumberFormat="1" applyFont="1" applyFill="1" applyBorder="1" applyAlignment="1">
      <alignment horizontal="center" vertical="top"/>
    </xf>
    <xf numFmtId="0" fontId="14" fillId="5" borderId="4" xfId="0" applyFont="1" applyFill="1" applyBorder="1"/>
    <xf numFmtId="0" fontId="14" fillId="5" borderId="5" xfId="0" applyFont="1" applyFill="1" applyBorder="1"/>
    <xf numFmtId="0" fontId="39" fillId="5" borderId="5" xfId="0" applyFont="1" applyFill="1" applyBorder="1" applyAlignment="1">
      <alignment horizontal="center"/>
    </xf>
    <xf numFmtId="0" fontId="14" fillId="5" borderId="6" xfId="0" applyFont="1" applyFill="1" applyBorder="1"/>
    <xf numFmtId="0" fontId="41" fillId="2" borderId="0" xfId="0" applyFont="1" applyFill="1"/>
    <xf numFmtId="0" fontId="41" fillId="0" borderId="0" xfId="0" applyFont="1"/>
    <xf numFmtId="0" fontId="42" fillId="2" borderId="0" xfId="0" applyFont="1" applyFill="1" applyAlignment="1">
      <alignment vertical="center"/>
    </xf>
    <xf numFmtId="0" fontId="43" fillId="2" borderId="0" xfId="0" applyFont="1" applyFill="1" applyAlignment="1">
      <alignment vertical="center"/>
    </xf>
    <xf numFmtId="0" fontId="45" fillId="3" borderId="8" xfId="0" applyFont="1" applyFill="1" applyBorder="1" applyAlignment="1">
      <alignment horizontal="center" vertical="center"/>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164" fontId="41" fillId="2" borderId="25" xfId="0" applyNumberFormat="1" applyFont="1" applyFill="1" applyBorder="1" applyAlignment="1">
      <alignment horizontal="center" vertical="top"/>
    </xf>
    <xf numFmtId="9" fontId="41" fillId="2" borderId="27" xfId="0" applyNumberFormat="1"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0" borderId="28" xfId="0" applyFont="1" applyBorder="1" applyAlignment="1">
      <alignment horizontal="center" vertical="center"/>
    </xf>
    <xf numFmtId="164" fontId="41" fillId="2" borderId="32" xfId="0" applyNumberFormat="1" applyFont="1" applyFill="1" applyBorder="1" applyAlignment="1">
      <alignment horizontal="center" vertical="top"/>
    </xf>
    <xf numFmtId="164" fontId="41" fillId="10" borderId="42" xfId="0" applyNumberFormat="1" applyFont="1" applyFill="1" applyBorder="1" applyAlignment="1">
      <alignment horizontal="center" vertical="top"/>
    </xf>
    <xf numFmtId="9" fontId="41" fillId="10" borderId="27" xfId="0" applyNumberFormat="1" applyFont="1" applyFill="1" applyBorder="1" applyAlignment="1">
      <alignment horizontal="center" vertical="center" wrapText="1"/>
    </xf>
    <xf numFmtId="0" fontId="41" fillId="10" borderId="27" xfId="0" applyFont="1" applyFill="1" applyBorder="1" applyAlignment="1">
      <alignment horizontal="center" vertical="center" wrapText="1"/>
    </xf>
    <xf numFmtId="0" fontId="41" fillId="10" borderId="28" xfId="0" applyFont="1" applyFill="1" applyBorder="1" applyAlignment="1">
      <alignment horizontal="center" vertical="center"/>
    </xf>
    <xf numFmtId="9" fontId="41" fillId="10" borderId="10" xfId="0" applyNumberFormat="1" applyFont="1" applyFill="1" applyBorder="1" applyAlignment="1">
      <alignment horizontal="center" vertical="center" wrapText="1"/>
    </xf>
    <xf numFmtId="0" fontId="41" fillId="10" borderId="10" xfId="0" applyFont="1" applyFill="1" applyBorder="1" applyAlignment="1">
      <alignment horizontal="center" vertical="center" wrapText="1"/>
    </xf>
    <xf numFmtId="0" fontId="41" fillId="10" borderId="30" xfId="0" applyFont="1" applyFill="1" applyBorder="1" applyAlignment="1">
      <alignment horizontal="center" vertical="center"/>
    </xf>
    <xf numFmtId="164" fontId="41" fillId="10" borderId="25" xfId="0" applyNumberFormat="1" applyFont="1" applyFill="1" applyBorder="1" applyAlignment="1">
      <alignment horizontal="center" vertical="top"/>
    </xf>
    <xf numFmtId="164" fontId="41" fillId="2" borderId="47" xfId="0" applyNumberFormat="1" applyFont="1" applyFill="1" applyBorder="1" applyAlignment="1">
      <alignment horizontal="center" vertical="top"/>
    </xf>
    <xf numFmtId="9" fontId="41" fillId="2" borderId="57" xfId="0" applyNumberFormat="1" applyFont="1" applyFill="1" applyBorder="1" applyAlignment="1">
      <alignment horizontal="center" vertical="center" wrapText="1"/>
    </xf>
    <xf numFmtId="0" fontId="41" fillId="2" borderId="57" xfId="0" applyFont="1" applyFill="1" applyBorder="1" applyAlignment="1">
      <alignment horizontal="center" vertical="center" wrapText="1"/>
    </xf>
    <xf numFmtId="0" fontId="41" fillId="0" borderId="49" xfId="0" applyFont="1" applyBorder="1" applyAlignment="1">
      <alignment horizontal="center" vertical="center"/>
    </xf>
    <xf numFmtId="164" fontId="41" fillId="10" borderId="50" xfId="0" applyNumberFormat="1" applyFont="1" applyFill="1" applyBorder="1" applyAlignment="1">
      <alignment horizontal="center" vertical="top"/>
    </xf>
    <xf numFmtId="164" fontId="41" fillId="10" borderId="43" xfId="0" applyNumberFormat="1" applyFont="1" applyFill="1" applyBorder="1" applyAlignment="1">
      <alignment horizontal="center" vertical="top"/>
    </xf>
    <xf numFmtId="9" fontId="41" fillId="10" borderId="56" xfId="0" applyNumberFormat="1" applyFont="1" applyFill="1" applyBorder="1" applyAlignment="1">
      <alignment horizontal="center" vertical="center" wrapText="1"/>
    </xf>
    <xf numFmtId="0" fontId="41" fillId="10" borderId="56" xfId="0" applyFont="1" applyFill="1" applyBorder="1" applyAlignment="1">
      <alignment horizontal="center" vertical="center" wrapText="1"/>
    </xf>
    <xf numFmtId="0" fontId="41" fillId="10" borderId="46" xfId="0" applyFont="1" applyFill="1" applyBorder="1" applyAlignment="1">
      <alignment horizontal="center" vertical="center"/>
    </xf>
    <xf numFmtId="9" fontId="41" fillId="2" borderId="58" xfId="0" applyNumberFormat="1" applyFont="1" applyFill="1" applyBorder="1" applyAlignment="1">
      <alignment horizontal="center" vertical="center" wrapText="1"/>
    </xf>
    <xf numFmtId="0" fontId="41" fillId="2" borderId="58" xfId="0" applyFont="1" applyFill="1" applyBorder="1" applyAlignment="1">
      <alignment horizontal="center" vertical="center" wrapText="1"/>
    </xf>
    <xf numFmtId="0" fontId="41" fillId="0" borderId="39" xfId="0" applyFont="1" applyBorder="1" applyAlignment="1">
      <alignment horizontal="center" vertical="center"/>
    </xf>
    <xf numFmtId="164" fontId="41" fillId="10" borderId="35" xfId="0" applyNumberFormat="1" applyFont="1" applyFill="1" applyBorder="1" applyAlignment="1">
      <alignment horizontal="center" vertical="top"/>
    </xf>
    <xf numFmtId="0" fontId="41" fillId="0" borderId="0" xfId="0" applyFont="1" applyAlignment="1">
      <alignment vertical="top"/>
    </xf>
    <xf numFmtId="0" fontId="3" fillId="0" borderId="14" xfId="0" applyFont="1" applyBorder="1" applyAlignment="1">
      <alignment horizontal="center" vertical="top"/>
    </xf>
    <xf numFmtId="0" fontId="14" fillId="2" borderId="0" xfId="0" applyFont="1" applyFill="1" applyAlignment="1">
      <alignment horizontal="left" vertical="top"/>
    </xf>
    <xf numFmtId="0" fontId="14" fillId="2" borderId="0" xfId="0" applyFont="1" applyFill="1" applyAlignment="1">
      <alignment vertical="top"/>
    </xf>
    <xf numFmtId="0" fontId="14" fillId="2" borderId="0" xfId="0" applyFont="1" applyFill="1" applyAlignment="1">
      <alignment horizontal="center" vertical="top"/>
    </xf>
    <xf numFmtId="0" fontId="18" fillId="2" borderId="0" xfId="0" applyFont="1" applyFill="1" applyBorder="1" applyAlignment="1">
      <alignment horizontal="left" vertical="top"/>
    </xf>
    <xf numFmtId="0" fontId="14" fillId="2" borderId="0" xfId="0" applyFont="1" applyFill="1" applyBorder="1" applyAlignment="1">
      <alignment horizontal="left" vertical="top"/>
    </xf>
    <xf numFmtId="0" fontId="14" fillId="2" borderId="0" xfId="0" applyFont="1" applyFill="1" applyBorder="1" applyAlignment="1">
      <alignment horizontal="center" vertical="top"/>
    </xf>
    <xf numFmtId="0" fontId="14" fillId="2" borderId="0" xfId="0" applyFont="1" applyFill="1" applyBorder="1" applyAlignment="1">
      <alignment horizontal="left"/>
    </xf>
    <xf numFmtId="0" fontId="14" fillId="2" borderId="0" xfId="0" applyFont="1" applyFill="1" applyBorder="1" applyAlignment="1">
      <alignment vertical="top" wrapText="1"/>
    </xf>
    <xf numFmtId="0" fontId="14" fillId="2" borderId="0" xfId="0" applyFont="1" applyFill="1" applyAlignment="1">
      <alignment vertical="top" wrapText="1"/>
    </xf>
    <xf numFmtId="0" fontId="41" fillId="2" borderId="0" xfId="0" applyFont="1" applyFill="1" applyAlignment="1">
      <alignment vertical="top"/>
    </xf>
    <xf numFmtId="0" fontId="46" fillId="2" borderId="0" xfId="0" applyFont="1" applyFill="1"/>
    <xf numFmtId="0" fontId="41" fillId="2" borderId="0" xfId="0" applyFont="1" applyFill="1" applyAlignment="1">
      <alignment horizontal="center" vertical="top"/>
    </xf>
    <xf numFmtId="0" fontId="29" fillId="2" borderId="0" xfId="0" applyFont="1" applyFill="1" applyAlignment="1">
      <alignment vertical="top"/>
    </xf>
    <xf numFmtId="0" fontId="29" fillId="2" borderId="0" xfId="0" applyFont="1" applyFill="1" applyAlignment="1">
      <alignment horizontal="center" vertical="top"/>
    </xf>
    <xf numFmtId="0" fontId="29" fillId="2" borderId="0" xfId="0" applyFont="1" applyFill="1" applyBorder="1"/>
    <xf numFmtId="0" fontId="29" fillId="2" borderId="0" xfId="0" applyFont="1" applyFill="1" applyBorder="1" applyAlignment="1">
      <alignment horizontal="left"/>
    </xf>
    <xf numFmtId="0" fontId="29" fillId="2" borderId="0" xfId="0" applyFont="1" applyFill="1" applyBorder="1" applyAlignment="1">
      <alignment horizontal="right" wrapText="1"/>
    </xf>
    <xf numFmtId="0" fontId="29" fillId="2" borderId="0" xfId="0" applyFont="1" applyFill="1" applyBorder="1" applyAlignment="1">
      <alignment horizontal="center" vertical="top"/>
    </xf>
    <xf numFmtId="9" fontId="29" fillId="2" borderId="0" xfId="2" applyFont="1" applyFill="1" applyBorder="1" applyAlignment="1">
      <alignment horizontal="center" vertical="top"/>
    </xf>
    <xf numFmtId="0" fontId="29" fillId="2" borderId="0" xfId="0" applyFont="1" applyFill="1" applyBorder="1" applyAlignment="1">
      <alignment vertical="top"/>
    </xf>
    <xf numFmtId="0" fontId="36" fillId="2" borderId="0" xfId="0" applyFont="1" applyFill="1" applyAlignment="1">
      <alignment horizontal="right" vertical="top"/>
    </xf>
    <xf numFmtId="0" fontId="37" fillId="2" borderId="0" xfId="0" applyFont="1" applyFill="1" applyAlignment="1">
      <alignment horizontal="right" vertical="top"/>
    </xf>
    <xf numFmtId="0" fontId="37" fillId="2" borderId="0" xfId="0" applyFont="1" applyFill="1" applyAlignment="1">
      <alignment vertical="top"/>
    </xf>
    <xf numFmtId="0" fontId="32" fillId="2" borderId="0" xfId="0" applyFont="1" applyFill="1" applyAlignment="1">
      <alignment horizontal="right"/>
    </xf>
    <xf numFmtId="0" fontId="29" fillId="2" borderId="12" xfId="0" applyFont="1" applyFill="1" applyBorder="1" applyAlignment="1">
      <alignment horizontal="right"/>
    </xf>
    <xf numFmtId="0" fontId="29" fillId="2" borderId="12" xfId="0" applyFont="1" applyFill="1" applyBorder="1"/>
    <xf numFmtId="0" fontId="37" fillId="2" borderId="0" xfId="0" applyFont="1" applyFill="1"/>
    <xf numFmtId="0" fontId="29" fillId="2" borderId="0" xfId="0" applyFont="1" applyFill="1" applyAlignment="1">
      <alignment horizontal="right" vertical="top"/>
    </xf>
    <xf numFmtId="0" fontId="29" fillId="2" borderId="12" xfId="0" applyFont="1" applyFill="1" applyBorder="1" applyAlignment="1">
      <alignment horizontal="left"/>
    </xf>
    <xf numFmtId="0" fontId="32" fillId="2" borderId="0" xfId="0" applyFont="1" applyFill="1"/>
    <xf numFmtId="0" fontId="32" fillId="2" borderId="12" xfId="0" applyFont="1" applyFill="1" applyBorder="1"/>
    <xf numFmtId="0" fontId="29" fillId="2" borderId="0" xfId="0" applyFont="1" applyFill="1" applyAlignment="1">
      <alignment horizontal="right"/>
    </xf>
    <xf numFmtId="9" fontId="29" fillId="2" borderId="0" xfId="0" applyNumberFormat="1" applyFont="1" applyFill="1"/>
    <xf numFmtId="0" fontId="29" fillId="2" borderId="0" xfId="0" applyFont="1" applyFill="1" applyBorder="1" applyAlignment="1">
      <alignment vertical="top" wrapText="1"/>
    </xf>
    <xf numFmtId="0" fontId="29" fillId="2" borderId="0" xfId="0" applyFont="1" applyFill="1" applyAlignment="1">
      <alignment vertical="top" wrapText="1"/>
    </xf>
    <xf numFmtId="0" fontId="22" fillId="2" borderId="0" xfId="0" applyFont="1" applyFill="1" applyBorder="1"/>
    <xf numFmtId="0" fontId="22" fillId="2" borderId="0" xfId="0" applyFont="1" applyFill="1" applyAlignment="1">
      <alignment vertical="top"/>
    </xf>
    <xf numFmtId="0" fontId="22" fillId="2" borderId="0" xfId="0" applyFont="1" applyFill="1" applyBorder="1" applyAlignment="1">
      <alignment horizontal="center" vertical="top"/>
    </xf>
    <xf numFmtId="0" fontId="47" fillId="6" borderId="10" xfId="0" applyFont="1" applyFill="1" applyBorder="1" applyAlignment="1">
      <alignment horizontal="center" vertical="top" wrapText="1"/>
    </xf>
    <xf numFmtId="0" fontId="47" fillId="11" borderId="10" xfId="0" applyFont="1" applyFill="1" applyBorder="1" applyAlignment="1">
      <alignment horizontal="center" vertical="top" wrapText="1"/>
    </xf>
    <xf numFmtId="0" fontId="47" fillId="7" borderId="10" xfId="0" applyFont="1" applyFill="1" applyBorder="1" applyAlignment="1">
      <alignment horizontal="center" vertical="top" wrapText="1"/>
    </xf>
    <xf numFmtId="0" fontId="47" fillId="7" borderId="14" xfId="0" applyFont="1" applyFill="1" applyBorder="1" applyAlignment="1">
      <alignment horizontal="center" vertical="top" wrapText="1"/>
    </xf>
    <xf numFmtId="0" fontId="47" fillId="8" borderId="10" xfId="0" applyFont="1" applyFill="1" applyBorder="1" applyAlignment="1">
      <alignment horizontal="center" vertical="center" wrapText="1"/>
    </xf>
    <xf numFmtId="0" fontId="3" fillId="0" borderId="27" xfId="0" applyFont="1" applyBorder="1" applyAlignment="1">
      <alignment horizontal="center" vertical="top"/>
    </xf>
    <xf numFmtId="0" fontId="3" fillId="0" borderId="62" xfId="0" applyFont="1" applyBorder="1" applyAlignment="1">
      <alignment horizontal="center" vertical="top"/>
    </xf>
    <xf numFmtId="0" fontId="3" fillId="0" borderId="57" xfId="0" applyFont="1" applyBorder="1" applyAlignment="1">
      <alignment horizontal="center" vertical="top"/>
    </xf>
    <xf numFmtId="0" fontId="6" fillId="0" borderId="10" xfId="0" applyFont="1" applyFill="1" applyBorder="1" applyAlignment="1">
      <alignment vertical="top" wrapText="1"/>
    </xf>
    <xf numFmtId="0" fontId="1" fillId="2" borderId="0" xfId="0" applyFont="1" applyFill="1"/>
    <xf numFmtId="0" fontId="20" fillId="3" borderId="8" xfId="0" applyFont="1" applyFill="1" applyBorder="1" applyAlignment="1">
      <alignment vertical="top"/>
    </xf>
    <xf numFmtId="0" fontId="6" fillId="0" borderId="18" xfId="0" applyFont="1" applyFill="1" applyBorder="1" applyAlignment="1">
      <alignment horizontal="left" vertical="top" wrapText="1"/>
    </xf>
    <xf numFmtId="0" fontId="3" fillId="2" borderId="0" xfId="0" applyFont="1" applyFill="1" applyAlignment="1">
      <alignment vertical="top"/>
    </xf>
    <xf numFmtId="164" fontId="3" fillId="2" borderId="0" xfId="0" applyNumberFormat="1" applyFont="1" applyFill="1" applyAlignment="1">
      <alignment horizontal="center" vertical="top"/>
    </xf>
    <xf numFmtId="0" fontId="3" fillId="0" borderId="0" xfId="0" applyFont="1" applyAlignment="1">
      <alignment vertical="top"/>
    </xf>
    <xf numFmtId="0" fontId="1" fillId="2" borderId="0" xfId="0" applyFont="1" applyFill="1" applyAlignment="1">
      <alignment vertical="center"/>
    </xf>
    <xf numFmtId="0" fontId="3" fillId="2" borderId="0" xfId="0" applyFont="1" applyFill="1" applyAlignment="1">
      <alignment horizontal="left" vertical="top"/>
    </xf>
    <xf numFmtId="0" fontId="3" fillId="0" borderId="0" xfId="0" applyFont="1" applyAlignment="1">
      <alignment horizontal="left" vertical="top"/>
    </xf>
    <xf numFmtId="164" fontId="3" fillId="2" borderId="0" xfId="0" applyNumberFormat="1" applyFont="1" applyFill="1" applyAlignment="1">
      <alignment horizontal="left" vertical="top"/>
    </xf>
    <xf numFmtId="164" fontId="3" fillId="2" borderId="7" xfId="0" applyNumberFormat="1" applyFont="1" applyFill="1" applyBorder="1" applyAlignment="1">
      <alignment horizontal="left" vertical="top"/>
    </xf>
    <xf numFmtId="164" fontId="20" fillId="3" borderId="7" xfId="0" applyNumberFormat="1" applyFont="1" applyFill="1" applyBorder="1" applyAlignment="1">
      <alignment horizontal="left" vertical="top"/>
    </xf>
    <xf numFmtId="164" fontId="3" fillId="2" borderId="25" xfId="0" applyNumberFormat="1" applyFont="1" applyFill="1" applyBorder="1" applyAlignment="1">
      <alignment horizontal="center" vertical="top"/>
    </xf>
    <xf numFmtId="0" fontId="3" fillId="0" borderId="28" xfId="0" applyFont="1" applyBorder="1" applyAlignment="1">
      <alignment horizontal="center" vertical="top"/>
    </xf>
    <xf numFmtId="0" fontId="3" fillId="5" borderId="30" xfId="0" applyFont="1" applyFill="1" applyBorder="1" applyAlignment="1">
      <alignment horizontal="center" vertical="top"/>
    </xf>
    <xf numFmtId="0" fontId="3" fillId="0" borderId="30" xfId="0" applyFont="1" applyBorder="1" applyAlignment="1">
      <alignment horizontal="center" vertical="top"/>
    </xf>
    <xf numFmtId="164" fontId="3" fillId="10" borderId="25" xfId="0" applyNumberFormat="1" applyFont="1" applyFill="1" applyBorder="1" applyAlignment="1">
      <alignment horizontal="center" vertical="top"/>
    </xf>
    <xf numFmtId="0" fontId="3" fillId="10" borderId="28" xfId="0" applyFont="1" applyFill="1" applyBorder="1" applyAlignment="1">
      <alignment horizontal="center" vertical="top"/>
    </xf>
    <xf numFmtId="0" fontId="3" fillId="0" borderId="0" xfId="0" applyFont="1" applyFill="1" applyAlignment="1">
      <alignment vertical="top"/>
    </xf>
    <xf numFmtId="164" fontId="3" fillId="10" borderId="25" xfId="0" applyNumberFormat="1" applyFont="1" applyFill="1" applyBorder="1" applyAlignment="1">
      <alignment horizontal="center" vertical="top" wrapText="1"/>
    </xf>
    <xf numFmtId="0" fontId="3" fillId="10" borderId="30" xfId="0" applyFont="1" applyFill="1" applyBorder="1" applyAlignment="1">
      <alignment horizontal="center" vertical="top"/>
    </xf>
    <xf numFmtId="164" fontId="3" fillId="0" borderId="47" xfId="0" applyNumberFormat="1" applyFont="1" applyFill="1" applyBorder="1" applyAlignment="1">
      <alignment horizontal="center" vertical="top" wrapText="1"/>
    </xf>
    <xf numFmtId="0" fontId="3" fillId="0" borderId="49" xfId="0" applyFont="1" applyBorder="1" applyAlignment="1">
      <alignment horizontal="center" vertical="top"/>
    </xf>
    <xf numFmtId="164" fontId="3" fillId="10" borderId="47" xfId="0" applyNumberFormat="1" applyFont="1" applyFill="1" applyBorder="1" applyAlignment="1">
      <alignment horizontal="center" vertical="top" wrapText="1"/>
    </xf>
    <xf numFmtId="0" fontId="3" fillId="10" borderId="49" xfId="0" applyFont="1" applyFill="1" applyBorder="1" applyAlignment="1">
      <alignment horizontal="center" vertical="top"/>
    </xf>
    <xf numFmtId="164" fontId="3" fillId="10" borderId="42" xfId="0" applyNumberFormat="1" applyFont="1" applyFill="1" applyBorder="1" applyAlignment="1">
      <alignment horizontal="center" vertical="top" wrapText="1"/>
    </xf>
    <xf numFmtId="164" fontId="3" fillId="10" borderId="43" xfId="0" applyNumberFormat="1" applyFont="1" applyFill="1" applyBorder="1" applyAlignment="1">
      <alignment horizontal="center" vertical="top" wrapText="1"/>
    </xf>
    <xf numFmtId="0" fontId="3" fillId="10" borderId="46" xfId="0" applyFont="1" applyFill="1" applyBorder="1" applyAlignment="1">
      <alignment horizontal="center" vertical="top"/>
    </xf>
    <xf numFmtId="164" fontId="3" fillId="10" borderId="29" xfId="0" applyNumberFormat="1" applyFont="1" applyFill="1" applyBorder="1" applyAlignment="1">
      <alignment horizontal="center" vertical="top" wrapText="1"/>
    </xf>
    <xf numFmtId="0" fontId="3" fillId="10" borderId="33" xfId="0" applyFont="1" applyFill="1" applyBorder="1" applyAlignment="1">
      <alignment horizontal="center" vertical="top"/>
    </xf>
    <xf numFmtId="164" fontId="3" fillId="0" borderId="42" xfId="0" applyNumberFormat="1" applyFont="1" applyFill="1" applyBorder="1" applyAlignment="1">
      <alignment horizontal="center" vertical="top" wrapText="1"/>
    </xf>
    <xf numFmtId="164" fontId="3" fillId="0" borderId="43" xfId="0" applyNumberFormat="1" applyFont="1" applyFill="1" applyBorder="1" applyAlignment="1">
      <alignment horizontal="center" vertical="top" wrapText="1"/>
    </xf>
    <xf numFmtId="0" fontId="3" fillId="0" borderId="46" xfId="0" applyFont="1" applyBorder="1" applyAlignment="1">
      <alignment horizontal="center" vertical="top"/>
    </xf>
    <xf numFmtId="164" fontId="3" fillId="0" borderId="31" xfId="0" applyNumberFormat="1" applyFont="1" applyFill="1" applyBorder="1" applyAlignment="1">
      <alignment horizontal="center" vertical="top" wrapText="1"/>
    </xf>
    <xf numFmtId="0" fontId="3" fillId="0" borderId="41" xfId="0" applyFont="1" applyBorder="1" applyAlignment="1">
      <alignment horizontal="center" vertical="top"/>
    </xf>
    <xf numFmtId="164" fontId="3" fillId="0" borderId="25" xfId="0" applyNumberFormat="1" applyFont="1" applyFill="1" applyBorder="1" applyAlignment="1">
      <alignment horizontal="center" vertical="top" wrapText="1"/>
    </xf>
    <xf numFmtId="164" fontId="3" fillId="10" borderId="31" xfId="0" applyNumberFormat="1" applyFont="1" applyFill="1" applyBorder="1" applyAlignment="1">
      <alignment horizontal="center" vertical="top" wrapText="1"/>
    </xf>
    <xf numFmtId="164" fontId="3" fillId="0" borderId="50" xfId="0" applyNumberFormat="1" applyFont="1" applyFill="1" applyBorder="1" applyAlignment="1">
      <alignment horizontal="center" vertical="top" wrapText="1"/>
    </xf>
    <xf numFmtId="164" fontId="3" fillId="2" borderId="50" xfId="0" applyNumberFormat="1" applyFont="1" applyFill="1" applyBorder="1" applyAlignment="1">
      <alignment horizontal="center" vertical="top" wrapText="1"/>
    </xf>
    <xf numFmtId="0" fontId="3" fillId="10" borderId="41" xfId="0" applyFont="1" applyFill="1" applyBorder="1" applyAlignment="1">
      <alignment horizontal="center" vertical="top"/>
    </xf>
    <xf numFmtId="164" fontId="3" fillId="2" borderId="42" xfId="0" applyNumberFormat="1" applyFont="1" applyFill="1" applyBorder="1" applyAlignment="1">
      <alignment horizontal="center" vertical="top" wrapText="1"/>
    </xf>
    <xf numFmtId="164" fontId="3" fillId="2" borderId="43" xfId="0" applyNumberFormat="1" applyFont="1" applyFill="1" applyBorder="1" applyAlignment="1">
      <alignment horizontal="center" vertical="top" wrapText="1"/>
    </xf>
    <xf numFmtId="164" fontId="3" fillId="2" borderId="35" xfId="0" applyNumberFormat="1" applyFont="1" applyFill="1" applyBorder="1" applyAlignment="1">
      <alignment horizontal="center" vertical="top" wrapText="1"/>
    </xf>
    <xf numFmtId="164" fontId="3" fillId="2" borderId="25" xfId="0" applyNumberFormat="1" applyFont="1" applyFill="1" applyBorder="1" applyAlignment="1">
      <alignment horizontal="center" vertical="top" wrapText="1"/>
    </xf>
    <xf numFmtId="0" fontId="3" fillId="5" borderId="28" xfId="0" applyFont="1" applyFill="1" applyBorder="1" applyAlignment="1">
      <alignment horizontal="center" vertical="top"/>
    </xf>
    <xf numFmtId="164" fontId="3" fillId="10" borderId="50" xfId="0" applyNumberFormat="1" applyFont="1" applyFill="1" applyBorder="1" applyAlignment="1">
      <alignment horizontal="center" vertical="top" wrapText="1"/>
    </xf>
    <xf numFmtId="164" fontId="3" fillId="2" borderId="0" xfId="0" applyNumberFormat="1" applyFont="1" applyFill="1" applyBorder="1" applyAlignment="1">
      <alignment horizontal="center" vertical="top" wrapText="1"/>
    </xf>
    <xf numFmtId="0" fontId="3" fillId="2" borderId="0" xfId="0" applyFont="1" applyFill="1" applyBorder="1" applyAlignment="1">
      <alignment horizontal="left" vertical="top" wrapText="1"/>
    </xf>
    <xf numFmtId="0" fontId="3" fillId="0" borderId="0" xfId="0" applyFont="1" applyFill="1" applyBorder="1" applyAlignment="1">
      <alignment vertical="top" wrapText="1"/>
    </xf>
    <xf numFmtId="0" fontId="3" fillId="2" borderId="0" xfId="0" applyFont="1" applyFill="1" applyAlignment="1">
      <alignment horizontal="center" vertical="top"/>
    </xf>
    <xf numFmtId="0" fontId="3" fillId="0" borderId="0" xfId="0" applyFont="1" applyAlignment="1">
      <alignment vertical="top" wrapText="1"/>
    </xf>
    <xf numFmtId="164" fontId="3" fillId="0" borderId="0" xfId="0" applyNumberFormat="1" applyFont="1" applyAlignment="1">
      <alignment horizontal="center" vertical="top"/>
    </xf>
    <xf numFmtId="9" fontId="14" fillId="0" borderId="0" xfId="2" applyFont="1"/>
    <xf numFmtId="0" fontId="6" fillId="2" borderId="10" xfId="0" applyFont="1" applyFill="1" applyBorder="1" applyAlignment="1">
      <alignment vertical="top" wrapText="1"/>
    </xf>
    <xf numFmtId="0" fontId="6" fillId="0" borderId="10" xfId="4" applyFont="1" applyFill="1" applyBorder="1" applyAlignment="1">
      <alignment vertical="top" wrapText="1"/>
    </xf>
    <xf numFmtId="0" fontId="6" fillId="0" borderId="10" xfId="3" applyFont="1" applyFill="1" applyBorder="1" applyAlignment="1">
      <alignment vertical="top" wrapText="1"/>
    </xf>
    <xf numFmtId="0" fontId="6" fillId="0" borderId="10" xfId="4" applyFont="1" applyFill="1" applyBorder="1" applyAlignment="1">
      <alignment horizontal="left" vertical="top" wrapText="1"/>
    </xf>
    <xf numFmtId="0" fontId="3" fillId="0" borderId="10" xfId="0" applyFont="1" applyBorder="1" applyAlignment="1">
      <alignment horizontal="center" vertical="top"/>
    </xf>
    <xf numFmtId="9" fontId="29" fillId="0" borderId="0" xfId="2" applyFont="1"/>
    <xf numFmtId="0" fontId="6" fillId="0" borderId="10" xfId="0" applyFont="1" applyFill="1" applyBorder="1" applyAlignment="1">
      <alignment horizontal="left" vertical="top" wrapText="1"/>
    </xf>
    <xf numFmtId="0" fontId="6"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vertical="top"/>
    </xf>
    <xf numFmtId="0" fontId="6" fillId="0" borderId="14" xfId="0" applyFont="1" applyFill="1" applyBorder="1" applyAlignment="1">
      <alignment vertical="top" wrapText="1"/>
    </xf>
    <xf numFmtId="0" fontId="6" fillId="0" borderId="18" xfId="0" applyFont="1" applyFill="1" applyBorder="1" applyAlignment="1">
      <alignment vertical="top" wrapText="1"/>
    </xf>
    <xf numFmtId="0" fontId="6" fillId="0" borderId="15" xfId="0" applyFont="1" applyFill="1" applyBorder="1" applyAlignment="1">
      <alignment vertical="top" wrapText="1"/>
    </xf>
    <xf numFmtId="0" fontId="6" fillId="2" borderId="0" xfId="0" applyFont="1" applyFill="1" applyAlignment="1">
      <alignment horizontal="center" vertical="top"/>
    </xf>
    <xf numFmtId="0" fontId="6" fillId="0" borderId="0" xfId="0" applyFont="1" applyAlignment="1">
      <alignment vertical="top"/>
    </xf>
    <xf numFmtId="0" fontId="4" fillId="2" borderId="0" xfId="0" applyFont="1" applyFill="1"/>
    <xf numFmtId="0" fontId="6" fillId="0" borderId="0" xfId="0" applyFont="1" applyFill="1" applyAlignment="1">
      <alignment vertical="top"/>
    </xf>
    <xf numFmtId="0" fontId="6" fillId="2" borderId="0" xfId="0" applyFont="1" applyFill="1" applyAlignment="1">
      <alignment vertical="top" wrapText="1"/>
    </xf>
    <xf numFmtId="0" fontId="6" fillId="0" borderId="0" xfId="0" applyFont="1" applyAlignment="1">
      <alignment vertical="top" wrapText="1"/>
    </xf>
    <xf numFmtId="0" fontId="6" fillId="0" borderId="0" xfId="0" applyFont="1" applyFill="1" applyAlignment="1">
      <alignment vertical="top" wrapText="1"/>
    </xf>
    <xf numFmtId="0" fontId="6" fillId="0" borderId="14" xfId="4" applyFont="1" applyFill="1" applyBorder="1" applyAlignment="1">
      <alignment vertical="top" wrapText="1"/>
    </xf>
    <xf numFmtId="0" fontId="6" fillId="0" borderId="18" xfId="4" applyFont="1" applyFill="1" applyBorder="1" applyAlignment="1">
      <alignment vertical="top" wrapText="1"/>
    </xf>
    <xf numFmtId="0" fontId="6" fillId="0" borderId="10"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8" xfId="4" applyFont="1" applyFill="1" applyBorder="1" applyAlignment="1">
      <alignment horizontal="left" vertical="top" wrapText="1"/>
    </xf>
    <xf numFmtId="0" fontId="6" fillId="2" borderId="0" xfId="0" applyFont="1" applyFill="1" applyAlignment="1">
      <alignment horizontal="center" vertical="top" wrapText="1"/>
    </xf>
    <xf numFmtId="0" fontId="3" fillId="2" borderId="0" xfId="0" applyFont="1" applyFill="1" applyBorder="1" applyAlignment="1">
      <alignment vertical="top" wrapText="1"/>
    </xf>
    <xf numFmtId="0" fontId="3" fillId="0" borderId="0" xfId="0" applyFont="1" applyBorder="1" applyAlignment="1">
      <alignment vertical="top"/>
    </xf>
    <xf numFmtId="0" fontId="3" fillId="0" borderId="0" xfId="0" applyFont="1" applyAlignment="1">
      <alignment horizontal="center" vertical="top"/>
    </xf>
    <xf numFmtId="0" fontId="3" fillId="0" borderId="0" xfId="0" applyFont="1" applyFill="1" applyAlignment="1">
      <alignment vertical="top" wrapText="1"/>
    </xf>
    <xf numFmtId="0" fontId="6" fillId="0" borderId="0" xfId="0" applyFont="1" applyFill="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6" fillId="0" borderId="14" xfId="0" applyFont="1" applyFill="1" applyBorder="1" applyAlignment="1">
      <alignment vertical="top" wrapText="1"/>
    </xf>
    <xf numFmtId="164" fontId="29" fillId="10" borderId="25" xfId="0" applyNumberFormat="1" applyFont="1" applyFill="1" applyBorder="1" applyAlignment="1">
      <alignment horizontal="center" vertical="top"/>
    </xf>
    <xf numFmtId="164" fontId="29" fillId="2" borderId="25" xfId="0" applyNumberFormat="1" applyFont="1" applyFill="1" applyBorder="1" applyAlignment="1">
      <alignment horizontal="center" vertical="top"/>
    </xf>
    <xf numFmtId="164" fontId="3" fillId="2" borderId="47" xfId="0" applyNumberFormat="1" applyFont="1" applyFill="1" applyBorder="1" applyAlignment="1">
      <alignment horizontal="center" vertical="top" wrapText="1"/>
    </xf>
    <xf numFmtId="0" fontId="29" fillId="8" borderId="22" xfId="0" applyFont="1" applyFill="1" applyBorder="1" applyAlignment="1">
      <alignment horizontal="center" vertical="top"/>
    </xf>
    <xf numFmtId="9" fontId="22" fillId="2" borderId="27" xfId="0" applyNumberFormat="1" applyFont="1" applyFill="1" applyBorder="1" applyAlignment="1">
      <alignment horizontal="center" vertical="top"/>
    </xf>
    <xf numFmtId="0" fontId="22" fillId="2" borderId="27" xfId="0" applyFont="1" applyFill="1" applyBorder="1" applyAlignment="1">
      <alignment horizontal="center" vertical="top"/>
    </xf>
    <xf numFmtId="0" fontId="22" fillId="2" borderId="28" xfId="0" applyFont="1" applyFill="1" applyBorder="1" applyAlignment="1">
      <alignment horizontal="center" vertical="top"/>
    </xf>
    <xf numFmtId="164" fontId="29" fillId="5" borderId="31" xfId="0" applyNumberFormat="1" applyFont="1" applyFill="1" applyBorder="1" applyAlignment="1">
      <alignment horizontal="center" vertical="top"/>
    </xf>
    <xf numFmtId="0" fontId="29" fillId="5" borderId="24" xfId="0" applyFont="1" applyFill="1" applyBorder="1" applyAlignment="1">
      <alignment horizontal="left" vertical="top" wrapText="1" indent="1"/>
    </xf>
    <xf numFmtId="0" fontId="29" fillId="5" borderId="22" xfId="0" applyFont="1" applyFill="1" applyBorder="1" applyAlignment="1">
      <alignment horizontal="left" vertical="top" wrapText="1" indent="1"/>
    </xf>
    <xf numFmtId="0" fontId="29" fillId="5" borderId="14" xfId="0" applyFont="1" applyFill="1" applyBorder="1"/>
    <xf numFmtId="9" fontId="29" fillId="8" borderId="22" xfId="2" applyFont="1" applyFill="1" applyBorder="1" applyAlignment="1">
      <alignment horizontal="center" vertical="top"/>
    </xf>
    <xf numFmtId="164" fontId="14" fillId="10" borderId="32" xfId="0" applyNumberFormat="1" applyFont="1" applyFill="1" applyBorder="1" applyAlignment="1">
      <alignment horizontal="center" vertical="top"/>
    </xf>
    <xf numFmtId="164" fontId="14" fillId="8" borderId="50" xfId="0" applyNumberFormat="1" applyFont="1" applyFill="1" applyBorder="1" applyAlignment="1">
      <alignment horizontal="center" vertical="top"/>
    </xf>
    <xf numFmtId="0" fontId="14" fillId="8" borderId="30" xfId="0" applyFont="1" applyFill="1" applyBorder="1" applyAlignment="1">
      <alignment horizontal="center" vertical="top"/>
    </xf>
    <xf numFmtId="0" fontId="14" fillId="2" borderId="56" xfId="0" applyFont="1" applyFill="1" applyBorder="1" applyAlignment="1">
      <alignment horizontal="center" vertical="top"/>
    </xf>
    <xf numFmtId="0" fontId="14" fillId="2" borderId="46" xfId="0" applyFont="1" applyFill="1" applyBorder="1" applyAlignment="1">
      <alignment horizontal="center" vertical="top"/>
    </xf>
    <xf numFmtId="0" fontId="41" fillId="2" borderId="0" xfId="0" applyFont="1" applyFill="1" applyAlignment="1">
      <alignment vertical="top"/>
    </xf>
    <xf numFmtId="0" fontId="6" fillId="2" borderId="23" xfId="0" applyFont="1" applyFill="1" applyBorder="1" applyAlignment="1">
      <alignment vertical="top" wrapText="1"/>
    </xf>
    <xf numFmtId="0" fontId="6" fillId="2" borderId="19" xfId="0" applyFont="1" applyFill="1" applyBorder="1" applyAlignment="1">
      <alignment vertical="top" wrapText="1"/>
    </xf>
    <xf numFmtId="0" fontId="6" fillId="2" borderId="22" xfId="4" applyFont="1" applyFill="1" applyBorder="1" applyAlignment="1">
      <alignment vertical="top" wrapText="1"/>
    </xf>
    <xf numFmtId="0" fontId="6" fillId="2" borderId="18" xfId="4" applyFont="1" applyFill="1" applyBorder="1" applyAlignment="1">
      <alignment vertical="top" wrapText="1"/>
    </xf>
    <xf numFmtId="9" fontId="51" fillId="2" borderId="27" xfId="0" applyNumberFormat="1" applyFont="1" applyFill="1" applyBorder="1" applyAlignment="1">
      <alignment horizontal="center" vertical="center" wrapText="1"/>
    </xf>
    <xf numFmtId="0" fontId="51" fillId="2" borderId="27" xfId="0" applyFont="1" applyFill="1" applyBorder="1" applyAlignment="1">
      <alignment horizontal="center" vertical="center" wrapText="1"/>
    </xf>
    <xf numFmtId="0" fontId="51" fillId="0" borderId="28" xfId="0" applyFont="1" applyBorder="1" applyAlignment="1">
      <alignment horizontal="center" vertical="center"/>
    </xf>
    <xf numFmtId="9" fontId="51" fillId="2" borderId="10" xfId="0" applyNumberFormat="1" applyFont="1" applyFill="1" applyBorder="1" applyAlignment="1">
      <alignment horizontal="center" vertical="center" wrapText="1"/>
    </xf>
    <xf numFmtId="0" fontId="51" fillId="2" borderId="10" xfId="0" applyFont="1" applyFill="1" applyBorder="1" applyAlignment="1">
      <alignment horizontal="center" vertical="center" wrapText="1"/>
    </xf>
    <xf numFmtId="0" fontId="51" fillId="2" borderId="30" xfId="0" applyFont="1" applyFill="1" applyBorder="1" applyAlignment="1">
      <alignment horizontal="center" vertical="center"/>
    </xf>
    <xf numFmtId="0" fontId="51" fillId="2" borderId="14" xfId="0" applyFont="1" applyFill="1" applyBorder="1" applyAlignment="1">
      <alignment horizontal="center" vertical="center" wrapText="1"/>
    </xf>
    <xf numFmtId="9" fontId="51" fillId="10" borderId="27" xfId="0" applyNumberFormat="1" applyFont="1" applyFill="1" applyBorder="1" applyAlignment="1">
      <alignment horizontal="center" vertical="center" wrapText="1"/>
    </xf>
    <xf numFmtId="0" fontId="51" fillId="10" borderId="27" xfId="0" applyFont="1" applyFill="1" applyBorder="1" applyAlignment="1">
      <alignment horizontal="center" vertical="center" wrapText="1"/>
    </xf>
    <xf numFmtId="0" fontId="51" fillId="10" borderId="28" xfId="0" applyFont="1" applyFill="1" applyBorder="1" applyAlignment="1">
      <alignment horizontal="center" vertical="center"/>
    </xf>
    <xf numFmtId="9" fontId="51" fillId="10" borderId="56" xfId="0" applyNumberFormat="1" applyFont="1" applyFill="1" applyBorder="1" applyAlignment="1">
      <alignment horizontal="center" vertical="center" wrapText="1"/>
    </xf>
    <xf numFmtId="0" fontId="51" fillId="10" borderId="56" xfId="0" applyFont="1" applyFill="1" applyBorder="1" applyAlignment="1">
      <alignment horizontal="center" vertical="center" wrapText="1"/>
    </xf>
    <xf numFmtId="0" fontId="51" fillId="10" borderId="46" xfId="0" applyFont="1" applyFill="1" applyBorder="1" applyAlignment="1">
      <alignment horizontal="center" vertical="center"/>
    </xf>
    <xf numFmtId="9" fontId="51" fillId="2" borderId="18" xfId="0" applyNumberFormat="1" applyFont="1" applyFill="1" applyBorder="1" applyAlignment="1">
      <alignment horizontal="center" vertical="top"/>
    </xf>
    <xf numFmtId="0" fontId="51" fillId="2" borderId="18" xfId="0" applyFont="1" applyFill="1" applyBorder="1" applyAlignment="1">
      <alignment horizontal="center" vertical="top"/>
    </xf>
    <xf numFmtId="0" fontId="51" fillId="2" borderId="41" xfId="0" applyFont="1" applyFill="1" applyBorder="1" applyAlignment="1">
      <alignment horizontal="center" vertical="top"/>
    </xf>
    <xf numFmtId="9" fontId="51" fillId="2" borderId="10" xfId="2" applyFont="1" applyFill="1" applyBorder="1" applyAlignment="1">
      <alignment horizontal="center" vertical="top"/>
    </xf>
    <xf numFmtId="0" fontId="51" fillId="2" borderId="10" xfId="0" applyFont="1" applyFill="1" applyBorder="1" applyAlignment="1">
      <alignment horizontal="center" vertical="top"/>
    </xf>
    <xf numFmtId="0" fontId="51" fillId="2" borderId="30" xfId="0" applyFont="1" applyFill="1" applyBorder="1" applyAlignment="1">
      <alignment horizontal="center" vertical="top"/>
    </xf>
    <xf numFmtId="0" fontId="3" fillId="2" borderId="0" xfId="0" applyFont="1" applyFill="1"/>
    <xf numFmtId="0" fontId="1" fillId="2" borderId="0" xfId="0" applyFont="1" applyFill="1" applyAlignment="1">
      <alignment vertical="top" wrapText="1"/>
    </xf>
    <xf numFmtId="0" fontId="1" fillId="2" borderId="0" xfId="0" applyFont="1" applyFill="1"/>
    <xf numFmtId="0" fontId="13" fillId="2" borderId="0" xfId="1" quotePrefix="1" applyFont="1" applyFill="1"/>
    <xf numFmtId="0" fontId="13" fillId="2" borderId="0" xfId="1" applyFont="1" applyFill="1"/>
    <xf numFmtId="0" fontId="6" fillId="2" borderId="4" xfId="0" applyFont="1" applyFill="1" applyBorder="1" applyAlignment="1">
      <alignment vertical="top" wrapText="1"/>
    </xf>
    <xf numFmtId="0" fontId="6" fillId="2" borderId="5" xfId="0" applyFont="1" applyFill="1" applyBorder="1" applyAlignment="1">
      <alignment vertical="top"/>
    </xf>
    <xf numFmtId="0" fontId="6" fillId="2" borderId="6" xfId="0" applyFont="1" applyFill="1" applyBorder="1" applyAlignment="1">
      <alignment vertical="top"/>
    </xf>
    <xf numFmtId="164" fontId="8" fillId="2" borderId="1" xfId="0" applyNumberFormat="1" applyFont="1" applyFill="1" applyBorder="1" applyAlignment="1">
      <alignment horizontal="left" vertical="top"/>
    </xf>
    <xf numFmtId="164" fontId="8" fillId="2" borderId="2" xfId="0" applyNumberFormat="1" applyFont="1" applyFill="1" applyBorder="1" applyAlignment="1">
      <alignment horizontal="left" vertical="top"/>
    </xf>
    <xf numFmtId="164" fontId="8" fillId="2" borderId="3" xfId="0" applyNumberFormat="1" applyFont="1" applyFill="1" applyBorder="1" applyAlignment="1">
      <alignment horizontal="left" vertical="top"/>
    </xf>
    <xf numFmtId="0" fontId="8" fillId="2" borderId="1" xfId="0" applyFont="1" applyFill="1" applyBorder="1" applyAlignment="1">
      <alignment horizontal="left" vertical="top"/>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3" fillId="10" borderId="2" xfId="0" applyFont="1" applyFill="1" applyBorder="1" applyAlignment="1">
      <alignment horizontal="left" vertical="top" wrapText="1"/>
    </xf>
    <xf numFmtId="0" fontId="3" fillId="10" borderId="38" xfId="0" applyFont="1" applyFill="1" applyBorder="1" applyAlignment="1">
      <alignment horizontal="left" vertical="top" wrapText="1"/>
    </xf>
    <xf numFmtId="0" fontId="3" fillId="10" borderId="8" xfId="0" applyFont="1" applyFill="1" applyBorder="1" applyAlignment="1">
      <alignment horizontal="left" vertical="top" wrapText="1"/>
    </xf>
    <xf numFmtId="0" fontId="3" fillId="10" borderId="48" xfId="0" applyFont="1" applyFill="1" applyBorder="1" applyAlignment="1">
      <alignment horizontal="left" vertical="top" wrapText="1"/>
    </xf>
    <xf numFmtId="0" fontId="3" fillId="2" borderId="12" xfId="0" applyFont="1" applyFill="1" applyBorder="1" applyAlignment="1">
      <alignment horizontal="left" vertical="top" wrapText="1" indent="1"/>
    </xf>
    <xf numFmtId="0" fontId="3" fillId="2" borderId="13" xfId="0" applyFont="1" applyFill="1" applyBorder="1" applyAlignment="1">
      <alignment horizontal="left" vertical="top" wrapText="1" indent="1"/>
    </xf>
    <xf numFmtId="0" fontId="3" fillId="10" borderId="16" xfId="0" applyFont="1" applyFill="1" applyBorder="1" applyAlignment="1">
      <alignment horizontal="left" vertical="top" wrapText="1" indent="1"/>
    </xf>
    <xf numFmtId="0" fontId="3" fillId="10" borderId="17" xfId="0" applyFont="1" applyFill="1" applyBorder="1" applyAlignment="1">
      <alignment horizontal="left" vertical="top" wrapText="1" inden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164" fontId="3" fillId="10" borderId="29" xfId="0" applyNumberFormat="1" applyFont="1" applyFill="1" applyBorder="1" applyAlignment="1">
      <alignment horizontal="center" vertical="top" wrapText="1"/>
    </xf>
    <xf numFmtId="164" fontId="3" fillId="10" borderId="31" xfId="0" applyNumberFormat="1" applyFont="1" applyFill="1" applyBorder="1" applyAlignment="1">
      <alignment horizontal="center" vertical="top" wrapText="1"/>
    </xf>
    <xf numFmtId="164" fontId="3" fillId="10" borderId="35" xfId="0" applyNumberFormat="1" applyFont="1" applyFill="1" applyBorder="1" applyAlignment="1">
      <alignment horizontal="center" vertical="top" wrapText="1"/>
    </xf>
    <xf numFmtId="164" fontId="3" fillId="0" borderId="29" xfId="0" applyNumberFormat="1" applyFont="1" applyFill="1" applyBorder="1" applyAlignment="1">
      <alignment horizontal="center" vertical="top" wrapText="1"/>
    </xf>
    <xf numFmtId="164" fontId="3" fillId="0" borderId="31" xfId="0" applyNumberFormat="1" applyFont="1" applyFill="1" applyBorder="1" applyAlignment="1">
      <alignment horizontal="center" vertical="top" wrapText="1"/>
    </xf>
    <xf numFmtId="164" fontId="3" fillId="0" borderId="35" xfId="0" applyNumberFormat="1" applyFont="1" applyFill="1" applyBorder="1" applyAlignment="1">
      <alignment horizontal="center" vertical="top" wrapText="1"/>
    </xf>
    <xf numFmtId="164" fontId="3" fillId="0" borderId="32" xfId="0" applyNumberFormat="1" applyFont="1" applyFill="1" applyBorder="1" applyAlignment="1">
      <alignment horizontal="center" vertical="top" wrapText="1"/>
    </xf>
    <xf numFmtId="164" fontId="3" fillId="10" borderId="32" xfId="0" applyNumberFormat="1" applyFont="1" applyFill="1" applyBorder="1" applyAlignment="1">
      <alignment horizontal="center" vertical="top" wrapText="1"/>
    </xf>
    <xf numFmtId="164" fontId="3" fillId="2" borderId="29" xfId="0" applyNumberFormat="1" applyFont="1" applyFill="1" applyBorder="1" applyAlignment="1">
      <alignment horizontal="center" vertical="top" wrapText="1"/>
    </xf>
    <xf numFmtId="164" fontId="3" fillId="2" borderId="31" xfId="0" applyNumberFormat="1" applyFont="1" applyFill="1" applyBorder="1" applyAlignment="1">
      <alignment horizontal="center" vertical="top" wrapText="1"/>
    </xf>
    <xf numFmtId="164" fontId="3" fillId="2" borderId="63" xfId="0" applyNumberFormat="1" applyFont="1" applyFill="1" applyBorder="1" applyAlignment="1">
      <alignment horizontal="center" vertical="top" wrapText="1"/>
    </xf>
    <xf numFmtId="164" fontId="3" fillId="2" borderId="65" xfId="0" applyNumberFormat="1" applyFont="1" applyFill="1" applyBorder="1" applyAlignment="1">
      <alignment horizontal="center" vertical="top" wrapText="1"/>
    </xf>
    <xf numFmtId="164" fontId="3" fillId="2" borderId="29" xfId="0" applyNumberFormat="1" applyFont="1" applyFill="1" applyBorder="1" applyAlignment="1">
      <alignment horizontal="center" vertical="top"/>
    </xf>
    <xf numFmtId="164" fontId="3" fillId="2" borderId="31" xfId="0" applyNumberFormat="1" applyFont="1" applyFill="1" applyBorder="1" applyAlignment="1">
      <alignment horizontal="center" vertical="top"/>
    </xf>
    <xf numFmtId="164" fontId="3" fillId="2" borderId="35" xfId="0" applyNumberFormat="1" applyFont="1" applyFill="1" applyBorder="1" applyAlignment="1">
      <alignment horizontal="center" vertical="top"/>
    </xf>
    <xf numFmtId="164" fontId="3" fillId="2" borderId="32" xfId="0" applyNumberFormat="1" applyFont="1" applyFill="1" applyBorder="1" applyAlignment="1">
      <alignment horizontal="center" vertical="top"/>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3" fillId="2" borderId="13" xfId="0" applyFont="1" applyFill="1" applyBorder="1" applyAlignment="1">
      <alignment horizontal="left" vertical="top"/>
    </xf>
    <xf numFmtId="0" fontId="3" fillId="2" borderId="10"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53" xfId="0" applyFont="1" applyFill="1" applyBorder="1" applyAlignment="1">
      <alignment horizontal="left" vertical="top" wrapText="1"/>
    </xf>
    <xf numFmtId="0" fontId="3" fillId="2" borderId="51" xfId="0" applyFont="1" applyFill="1" applyBorder="1" applyAlignment="1">
      <alignment horizontal="left" vertical="top" wrapText="1" indent="1"/>
    </xf>
    <xf numFmtId="0" fontId="3" fillId="2" borderId="44" xfId="0" applyFont="1" applyFill="1" applyBorder="1" applyAlignment="1">
      <alignment horizontal="left" vertical="top" wrapText="1" indent="1"/>
    </xf>
    <xf numFmtId="0" fontId="3" fillId="2" borderId="45" xfId="0" applyFont="1" applyFill="1" applyBorder="1" applyAlignment="1">
      <alignment horizontal="left" vertical="top" wrapText="1" indent="1"/>
    </xf>
    <xf numFmtId="0" fontId="3" fillId="2" borderId="11" xfId="0" applyFont="1" applyFill="1" applyBorder="1" applyAlignment="1">
      <alignment horizontal="left" vertical="top" wrapText="1" indent="1"/>
    </xf>
    <xf numFmtId="0" fontId="3" fillId="2" borderId="52"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10" borderId="12" xfId="0" applyFont="1" applyFill="1" applyBorder="1" applyAlignment="1">
      <alignment horizontal="left" vertical="top" wrapText="1" indent="1"/>
    </xf>
    <xf numFmtId="0" fontId="3" fillId="10" borderId="13" xfId="0" applyFont="1" applyFill="1" applyBorder="1" applyAlignment="1">
      <alignment horizontal="left" vertical="top" wrapText="1" indent="1"/>
    </xf>
    <xf numFmtId="0" fontId="3" fillId="10" borderId="44" xfId="0" applyFont="1" applyFill="1" applyBorder="1" applyAlignment="1">
      <alignment horizontal="left" vertical="top" wrapText="1" indent="1"/>
    </xf>
    <xf numFmtId="0" fontId="3" fillId="10" borderId="45" xfId="0" applyFont="1" applyFill="1" applyBorder="1" applyAlignment="1">
      <alignment horizontal="left" vertical="top" wrapText="1" indent="1"/>
    </xf>
    <xf numFmtId="0" fontId="3" fillId="10" borderId="40" xfId="0" applyFont="1" applyFill="1" applyBorder="1" applyAlignment="1">
      <alignment horizontal="left" vertical="top" wrapText="1"/>
    </xf>
    <xf numFmtId="0" fontId="3" fillId="10" borderId="26" xfId="0" applyFont="1" applyFill="1" applyBorder="1" applyAlignment="1">
      <alignment horizontal="left" vertical="top" wrapText="1"/>
    </xf>
    <xf numFmtId="0" fontId="3" fillId="10" borderId="12" xfId="0" applyFont="1" applyFill="1" applyBorder="1" applyAlignment="1">
      <alignment horizontal="left" vertical="top" wrapText="1"/>
    </xf>
    <xf numFmtId="0" fontId="3" fillId="10" borderId="13"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2" borderId="16" xfId="0" applyFont="1" applyFill="1" applyBorder="1" applyAlignment="1">
      <alignment horizontal="left" vertical="top" wrapText="1" indent="1"/>
    </xf>
    <xf numFmtId="0" fontId="3" fillId="2" borderId="17" xfId="0" applyFont="1" applyFill="1" applyBorder="1" applyAlignment="1">
      <alignment horizontal="left" vertical="top" wrapText="1" indent="1"/>
    </xf>
    <xf numFmtId="0" fontId="6" fillId="2" borderId="23"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54" xfId="0" applyFont="1" applyFill="1" applyBorder="1" applyAlignment="1">
      <alignment horizontal="left" vertical="top" wrapText="1"/>
    </xf>
    <xf numFmtId="0" fontId="6" fillId="2" borderId="55"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20" xfId="0" applyFont="1" applyFill="1" applyBorder="1" applyAlignment="1">
      <alignment horizontal="left" vertical="top" wrapText="1" indent="1"/>
    </xf>
    <xf numFmtId="0" fontId="3" fillId="2" borderId="21" xfId="0" applyFont="1" applyFill="1" applyBorder="1" applyAlignment="1">
      <alignment horizontal="left" vertical="top" wrapText="1" indent="1"/>
    </xf>
    <xf numFmtId="0" fontId="3" fillId="2" borderId="59" xfId="0" applyFont="1" applyFill="1" applyBorder="1" applyAlignment="1">
      <alignment horizontal="left" vertical="top" wrapText="1"/>
    </xf>
    <xf numFmtId="0" fontId="3" fillId="10" borderId="44" xfId="0" applyFont="1" applyFill="1" applyBorder="1" applyAlignment="1">
      <alignment horizontal="left" vertical="top" wrapText="1"/>
    </xf>
    <xf numFmtId="0" fontId="3" fillId="10" borderId="45"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10" borderId="15" xfId="0" applyFont="1" applyFill="1" applyBorder="1" applyAlignment="1">
      <alignment horizontal="left" vertical="top" wrapText="1"/>
    </xf>
    <xf numFmtId="0" fontId="3" fillId="10" borderId="16" xfId="0" applyFont="1" applyFill="1" applyBorder="1" applyAlignment="1">
      <alignment horizontal="left" vertical="top" wrapText="1"/>
    </xf>
    <xf numFmtId="0" fontId="3" fillId="10" borderId="53" xfId="0" applyFont="1" applyFill="1" applyBorder="1" applyAlignment="1">
      <alignment horizontal="left" vertical="top" wrapText="1"/>
    </xf>
    <xf numFmtId="0" fontId="3" fillId="10" borderId="23" xfId="0" applyFont="1" applyFill="1" applyBorder="1" applyAlignment="1">
      <alignment horizontal="left" vertical="top" wrapText="1"/>
    </xf>
    <xf numFmtId="0" fontId="3" fillId="10" borderId="0" xfId="0" applyFont="1" applyFill="1" applyBorder="1" applyAlignment="1">
      <alignment horizontal="left" vertical="top" wrapText="1"/>
    </xf>
    <xf numFmtId="0" fontId="3" fillId="10" borderId="54" xfId="0" applyFont="1" applyFill="1" applyBorder="1" applyAlignment="1">
      <alignment horizontal="left" vertical="top" wrapText="1"/>
    </xf>
    <xf numFmtId="0" fontId="3" fillId="10" borderId="55" xfId="0" applyFont="1" applyFill="1" applyBorder="1" applyAlignment="1">
      <alignment horizontal="left" vertical="top" wrapText="1"/>
    </xf>
    <xf numFmtId="0" fontId="3" fillId="10" borderId="5" xfId="0" applyFont="1" applyFill="1" applyBorder="1" applyAlignment="1">
      <alignment horizontal="left" vertical="top" wrapText="1"/>
    </xf>
    <xf numFmtId="0" fontId="3" fillId="10" borderId="6"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4" xfId="0" applyFont="1" applyFill="1" applyBorder="1" applyAlignment="1">
      <alignment horizontal="left" vertical="top" wrapText="1"/>
    </xf>
    <xf numFmtId="0" fontId="3" fillId="2" borderId="55"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10" borderId="17"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10" borderId="20" xfId="0" applyFont="1" applyFill="1" applyBorder="1" applyAlignment="1">
      <alignment horizontal="left" vertical="top" wrapText="1"/>
    </xf>
    <xf numFmtId="0" fontId="3" fillId="10" borderId="21" xfId="0" applyFont="1" applyFill="1" applyBorder="1" applyAlignment="1">
      <alignment horizontal="left" vertical="top" wrapText="1"/>
    </xf>
    <xf numFmtId="0" fontId="3" fillId="10" borderId="59" xfId="0" applyFont="1" applyFill="1" applyBorder="1" applyAlignment="1">
      <alignment horizontal="left" vertical="top" wrapText="1"/>
    </xf>
    <xf numFmtId="0" fontId="3" fillId="2" borderId="0" xfId="0" applyFont="1" applyFill="1" applyAlignment="1">
      <alignment vertical="top" wrapText="1"/>
    </xf>
    <xf numFmtId="0" fontId="3" fillId="10" borderId="10"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8" xfId="0" applyFont="1" applyFill="1" applyBorder="1" applyAlignment="1">
      <alignment horizontal="left" vertical="top" wrapText="1"/>
    </xf>
    <xf numFmtId="0" fontId="3" fillId="10" borderId="27" xfId="0" applyFont="1" applyFill="1" applyBorder="1" applyAlignment="1">
      <alignment horizontal="left" vertical="top" wrapText="1"/>
    </xf>
    <xf numFmtId="0" fontId="3" fillId="10" borderId="10" xfId="0" applyFont="1" applyFill="1" applyBorder="1" applyAlignment="1">
      <alignment horizontal="left" vertical="top" wrapText="1" indent="1"/>
    </xf>
    <xf numFmtId="164" fontId="3" fillId="10" borderId="42" xfId="0" applyNumberFormat="1" applyFont="1" applyFill="1" applyBorder="1" applyAlignment="1">
      <alignment horizontal="center" vertical="top" wrapText="1"/>
    </xf>
    <xf numFmtId="164" fontId="3" fillId="10" borderId="50" xfId="0" applyNumberFormat="1" applyFont="1" applyFill="1" applyBorder="1" applyAlignment="1">
      <alignment horizontal="center" vertical="top" wrapText="1"/>
    </xf>
    <xf numFmtId="164" fontId="3" fillId="2" borderId="35" xfId="0" applyNumberFormat="1" applyFont="1" applyFill="1" applyBorder="1" applyAlignment="1">
      <alignment horizontal="center" vertical="top" wrapText="1"/>
    </xf>
    <xf numFmtId="164" fontId="3" fillId="2" borderId="25" xfId="0" applyNumberFormat="1" applyFont="1" applyFill="1" applyBorder="1" applyAlignment="1">
      <alignment horizontal="center" vertical="top" wrapText="1"/>
    </xf>
    <xf numFmtId="164" fontId="3" fillId="2" borderId="7" xfId="0" applyNumberFormat="1" applyFont="1" applyFill="1" applyBorder="1" applyAlignment="1">
      <alignment horizontal="left" vertical="top"/>
    </xf>
    <xf numFmtId="164" fontId="3" fillId="2" borderId="8" xfId="0" applyNumberFormat="1" applyFont="1" applyFill="1" applyBorder="1" applyAlignment="1">
      <alignment horizontal="left" vertical="top"/>
    </xf>
    <xf numFmtId="164" fontId="3" fillId="2" borderId="9" xfId="0" applyNumberFormat="1" applyFont="1" applyFill="1" applyBorder="1" applyAlignment="1">
      <alignment horizontal="left" vertical="top"/>
    </xf>
    <xf numFmtId="0" fontId="3" fillId="2" borderId="0" xfId="0" applyFont="1" applyFill="1" applyAlignment="1">
      <alignment vertical="top"/>
    </xf>
    <xf numFmtId="49" fontId="3" fillId="2" borderId="4" xfId="0" applyNumberFormat="1" applyFont="1" applyFill="1" applyBorder="1" applyAlignment="1">
      <alignment horizontal="left" vertical="top"/>
    </xf>
    <xf numFmtId="49" fontId="3" fillId="2" borderId="5" xfId="0" applyNumberFormat="1" applyFont="1" applyFill="1" applyBorder="1" applyAlignment="1">
      <alignment horizontal="left" vertical="top"/>
    </xf>
    <xf numFmtId="49" fontId="3" fillId="2" borderId="6" xfId="0" applyNumberFormat="1"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6" fillId="2" borderId="1" xfId="0" applyFont="1" applyFill="1" applyBorder="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3" fillId="2" borderId="24"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10" borderId="24" xfId="0" applyFont="1" applyFill="1" applyBorder="1" applyAlignment="1">
      <alignment horizontal="left" vertical="top" wrapText="1"/>
    </xf>
    <xf numFmtId="0" fontId="3" fillId="10" borderId="19" xfId="0" applyFont="1" applyFill="1" applyBorder="1" applyAlignment="1">
      <alignment horizontal="left" vertical="top" wrapText="1"/>
    </xf>
    <xf numFmtId="0" fontId="3" fillId="10" borderId="69"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10" borderId="52" xfId="0" applyFont="1" applyFill="1" applyBorder="1" applyAlignment="1">
      <alignment horizontal="left" vertical="top" wrapText="1"/>
    </xf>
    <xf numFmtId="0" fontId="14" fillId="2" borderId="1" xfId="0" applyFont="1" applyFill="1" applyBorder="1" applyAlignment="1">
      <alignment vertical="top" wrapText="1"/>
    </xf>
    <xf numFmtId="0" fontId="14" fillId="2" borderId="2" xfId="0" applyFont="1" applyFill="1" applyBorder="1" applyAlignment="1">
      <alignment vertical="top" wrapText="1"/>
    </xf>
    <xf numFmtId="0" fontId="14" fillId="2" borderId="3" xfId="0" applyFont="1" applyFill="1" applyBorder="1" applyAlignment="1">
      <alignment vertical="top" wrapText="1"/>
    </xf>
    <xf numFmtId="0" fontId="14" fillId="2" borderId="10" xfId="0" applyFont="1" applyFill="1" applyBorder="1" applyAlignment="1">
      <alignment horizontal="left" vertical="top" wrapText="1"/>
    </xf>
    <xf numFmtId="0" fontId="14" fillId="2" borderId="56" xfId="0" applyFont="1" applyFill="1" applyBorder="1" applyAlignment="1">
      <alignment horizontal="left" vertical="top" wrapText="1"/>
    </xf>
    <xf numFmtId="0" fontId="14" fillId="2" borderId="0" xfId="0" applyFont="1" applyFill="1" applyAlignment="1">
      <alignment vertical="top" wrapText="1"/>
    </xf>
    <xf numFmtId="0" fontId="20" fillId="3" borderId="7" xfId="0" applyFont="1" applyFill="1" applyBorder="1" applyAlignment="1">
      <alignment vertical="top"/>
    </xf>
    <xf numFmtId="0" fontId="20" fillId="3" borderId="8" xfId="0" applyFont="1" applyFill="1" applyBorder="1" applyAlignment="1">
      <alignment vertical="top"/>
    </xf>
    <xf numFmtId="0" fontId="14" fillId="2" borderId="62" xfId="0" applyFont="1" applyFill="1" applyBorder="1" applyAlignment="1">
      <alignment horizontal="left" vertical="top" wrapText="1"/>
    </xf>
    <xf numFmtId="0" fontId="14" fillId="10" borderId="56" xfId="0" applyFont="1" applyFill="1" applyBorder="1" applyAlignment="1">
      <alignment horizontal="left" vertical="top" wrapText="1"/>
    </xf>
    <xf numFmtId="0" fontId="14" fillId="10" borderId="27" xfId="0" applyFont="1" applyFill="1" applyBorder="1" applyAlignment="1">
      <alignment horizontal="left" vertical="top" wrapText="1"/>
    </xf>
    <xf numFmtId="0" fontId="3" fillId="2" borderId="57" xfId="0" applyFont="1" applyFill="1" applyBorder="1" applyAlignment="1">
      <alignment horizontal="left" vertical="top" wrapText="1"/>
    </xf>
    <xf numFmtId="0" fontId="14" fillId="2" borderId="57" xfId="0" applyFont="1" applyFill="1" applyBorder="1" applyAlignment="1">
      <alignment horizontal="left" vertical="top" wrapText="1"/>
    </xf>
    <xf numFmtId="0" fontId="14" fillId="10" borderId="10" xfId="0" applyFont="1" applyFill="1" applyBorder="1" applyAlignment="1">
      <alignment horizontal="left" vertical="top" wrapText="1"/>
    </xf>
    <xf numFmtId="164" fontId="14" fillId="10" borderId="63" xfId="0" applyNumberFormat="1" applyFont="1" applyFill="1" applyBorder="1" applyAlignment="1">
      <alignment horizontal="center" vertical="top"/>
    </xf>
    <xf numFmtId="164" fontId="14" fillId="10" borderId="65" xfId="0" applyNumberFormat="1" applyFont="1" applyFill="1" applyBorder="1" applyAlignment="1">
      <alignment horizontal="center" vertical="top"/>
    </xf>
    <xf numFmtId="164" fontId="14" fillId="2" borderId="50" xfId="0" applyNumberFormat="1" applyFont="1" applyFill="1" applyBorder="1" applyAlignment="1">
      <alignment horizontal="center" vertical="top"/>
    </xf>
    <xf numFmtId="164" fontId="14" fillId="2" borderId="43" xfId="0" applyNumberFormat="1" applyFont="1" applyFill="1" applyBorder="1" applyAlignment="1">
      <alignment horizontal="center" vertical="top"/>
    </xf>
    <xf numFmtId="164" fontId="14" fillId="2" borderId="63" xfId="0" applyNumberFormat="1" applyFont="1" applyFill="1" applyBorder="1" applyAlignment="1">
      <alignment horizontal="center" vertical="top"/>
    </xf>
    <xf numFmtId="0" fontId="14" fillId="2" borderId="0" xfId="0" applyFont="1" applyFill="1" applyAlignment="1">
      <alignment vertical="top"/>
    </xf>
    <xf numFmtId="0" fontId="14" fillId="2" borderId="13" xfId="0" applyFont="1" applyFill="1" applyBorder="1" applyAlignment="1">
      <alignment horizontal="left" vertical="top" wrapText="1"/>
    </xf>
    <xf numFmtId="0" fontId="14" fillId="2" borderId="45" xfId="0" applyFont="1" applyFill="1" applyBorder="1" applyAlignment="1">
      <alignment horizontal="left" vertical="top" wrapText="1"/>
    </xf>
    <xf numFmtId="0" fontId="14" fillId="10" borderId="58" xfId="0" applyFont="1" applyFill="1" applyBorder="1" applyAlignment="1">
      <alignment horizontal="left" vertical="top" wrapText="1"/>
    </xf>
    <xf numFmtId="0" fontId="14" fillId="10" borderId="14" xfId="0" applyFont="1" applyFill="1" applyBorder="1" applyAlignment="1">
      <alignment horizontal="left" vertical="top" wrapText="1" indent="1"/>
    </xf>
    <xf numFmtId="0" fontId="14" fillId="2" borderId="18" xfId="0" applyFont="1" applyFill="1" applyBorder="1" applyAlignment="1">
      <alignment horizontal="left" vertical="top" wrapText="1"/>
    </xf>
    <xf numFmtId="0" fontId="14" fillId="5" borderId="50" xfId="0" applyFont="1" applyFill="1" applyBorder="1"/>
    <xf numFmtId="0" fontId="14" fillId="5" borderId="10" xfId="0" applyFont="1" applyFill="1" applyBorder="1"/>
    <xf numFmtId="0" fontId="14" fillId="5" borderId="30" xfId="0" applyFont="1" applyFill="1" applyBorder="1"/>
    <xf numFmtId="0" fontId="14" fillId="5" borderId="43" xfId="0" applyFont="1" applyFill="1" applyBorder="1"/>
    <xf numFmtId="0" fontId="14" fillId="5" borderId="56" xfId="0" applyFont="1" applyFill="1" applyBorder="1"/>
    <xf numFmtId="0" fontId="14" fillId="5" borderId="46" xfId="0" applyFont="1" applyFill="1" applyBorder="1"/>
    <xf numFmtId="0" fontId="14" fillId="2" borderId="30" xfId="0" applyFont="1" applyFill="1" applyBorder="1" applyAlignment="1">
      <alignment horizontal="left" vertical="top" wrapText="1"/>
    </xf>
    <xf numFmtId="0" fontId="14" fillId="2" borderId="46" xfId="0" applyFont="1" applyFill="1" applyBorder="1" applyAlignment="1">
      <alignment horizontal="left" vertical="top" wrapText="1"/>
    </xf>
    <xf numFmtId="0" fontId="14" fillId="5" borderId="29" xfId="0" applyFont="1" applyFill="1" applyBorder="1"/>
    <xf numFmtId="0" fontId="14" fillId="5" borderId="14" xfId="0" applyFont="1" applyFill="1" applyBorder="1"/>
    <xf numFmtId="0" fontId="14" fillId="5" borderId="33" xfId="0" applyFont="1" applyFill="1" applyBorder="1"/>
    <xf numFmtId="0" fontId="14" fillId="5" borderId="61" xfId="0" applyFont="1" applyFill="1" applyBorder="1"/>
    <xf numFmtId="0" fontId="14" fillId="5" borderId="0" xfId="0" applyFont="1" applyFill="1" applyBorder="1"/>
    <xf numFmtId="0" fontId="14" fillId="5" borderId="54" xfId="0" applyFont="1" applyFill="1" applyBorder="1"/>
    <xf numFmtId="9" fontId="14" fillId="2" borderId="39" xfId="0" applyNumberFormat="1" applyFont="1" applyFill="1" applyBorder="1" applyAlignment="1">
      <alignment horizontal="center" vertical="top"/>
    </xf>
    <xf numFmtId="9" fontId="14" fillId="2" borderId="41" xfId="0" applyNumberFormat="1" applyFont="1" applyFill="1" applyBorder="1" applyAlignment="1">
      <alignment horizontal="center" vertical="top"/>
    </xf>
    <xf numFmtId="0" fontId="14" fillId="2" borderId="58" xfId="0" applyFont="1" applyFill="1" applyBorder="1" applyAlignment="1">
      <alignment horizontal="center" vertical="top"/>
    </xf>
    <xf numFmtId="0" fontId="14" fillId="2" borderId="18" xfId="0" applyFont="1" applyFill="1" applyBorder="1" applyAlignment="1">
      <alignment horizontal="center" vertical="top"/>
    </xf>
    <xf numFmtId="0" fontId="14" fillId="2" borderId="25" xfId="0" applyFont="1" applyFill="1" applyBorder="1" applyAlignment="1">
      <alignment horizontal="center" vertical="top"/>
    </xf>
    <xf numFmtId="0" fontId="14" fillId="2" borderId="32" xfId="0" applyFont="1" applyFill="1" applyBorder="1" applyAlignment="1">
      <alignment horizontal="center" vertical="top"/>
    </xf>
    <xf numFmtId="0" fontId="14" fillId="0" borderId="28" xfId="0" applyFont="1" applyFill="1" applyBorder="1" applyAlignment="1">
      <alignment horizontal="center" vertical="top"/>
    </xf>
    <xf numFmtId="0" fontId="14" fillId="0" borderId="30" xfId="0" applyFont="1" applyFill="1" applyBorder="1" applyAlignment="1">
      <alignment horizontal="center" vertical="top"/>
    </xf>
    <xf numFmtId="0" fontId="14" fillId="0" borderId="27" xfId="0" applyFont="1" applyFill="1" applyBorder="1" applyAlignment="1">
      <alignment horizontal="center" vertical="top"/>
    </xf>
    <xf numFmtId="0" fontId="14" fillId="0" borderId="10" xfId="0" applyFont="1" applyFill="1" applyBorder="1" applyAlignment="1">
      <alignment horizontal="center" vertical="top"/>
    </xf>
    <xf numFmtId="9" fontId="14" fillId="0" borderId="30" xfId="0" applyNumberFormat="1" applyFont="1" applyFill="1" applyBorder="1" applyAlignment="1">
      <alignment horizontal="center" vertical="top"/>
    </xf>
    <xf numFmtId="0" fontId="14" fillId="0" borderId="50" xfId="0" applyFont="1" applyFill="1" applyBorder="1" applyAlignment="1">
      <alignment horizontal="center" vertical="top"/>
    </xf>
    <xf numFmtId="164" fontId="18" fillId="2" borderId="1" xfId="0" applyNumberFormat="1" applyFont="1" applyFill="1" applyBorder="1" applyAlignment="1">
      <alignment horizontal="left" vertical="top"/>
    </xf>
    <xf numFmtId="164" fontId="18" fillId="2" borderId="2" xfId="0" applyNumberFormat="1" applyFont="1" applyFill="1" applyBorder="1" applyAlignment="1">
      <alignment horizontal="left" vertical="top"/>
    </xf>
    <xf numFmtId="164" fontId="18" fillId="2" borderId="3" xfId="0" applyNumberFormat="1" applyFont="1" applyFill="1" applyBorder="1" applyAlignment="1">
      <alignment horizontal="left" vertical="top"/>
    </xf>
    <xf numFmtId="0" fontId="18" fillId="2" borderId="1" xfId="0" applyFont="1" applyFill="1" applyBorder="1" applyAlignment="1">
      <alignment horizontal="left" vertical="top"/>
    </xf>
    <xf numFmtId="0" fontId="18" fillId="2" borderId="2" xfId="0" applyFont="1" applyFill="1" applyBorder="1" applyAlignment="1">
      <alignment horizontal="left" vertical="top"/>
    </xf>
    <xf numFmtId="0" fontId="18" fillId="2" borderId="3" xfId="0" applyFont="1" applyFill="1" applyBorder="1" applyAlignment="1">
      <alignment horizontal="left" vertical="top"/>
    </xf>
    <xf numFmtId="49" fontId="14" fillId="2" borderId="5" xfId="0" applyNumberFormat="1" applyFont="1" applyFill="1" applyBorder="1" applyAlignment="1">
      <alignment horizontal="left" vertical="top"/>
    </xf>
    <xf numFmtId="49" fontId="14" fillId="2" borderId="6" xfId="0" applyNumberFormat="1" applyFont="1" applyFill="1" applyBorder="1" applyAlignment="1">
      <alignment horizontal="left" vertical="top"/>
    </xf>
    <xf numFmtId="0" fontId="14" fillId="2" borderId="7" xfId="0" applyFont="1" applyFill="1" applyBorder="1"/>
    <xf numFmtId="0" fontId="14" fillId="2" borderId="8" xfId="0" applyFont="1" applyFill="1" applyBorder="1"/>
    <xf numFmtId="0" fontId="14" fillId="2" borderId="9" xfId="0" applyFont="1" applyFill="1" applyBorder="1"/>
    <xf numFmtId="0" fontId="14" fillId="2" borderId="7" xfId="0" applyFont="1" applyFill="1" applyBorder="1" applyAlignment="1">
      <alignment horizontal="left"/>
    </xf>
    <xf numFmtId="0" fontId="14" fillId="2" borderId="8" xfId="0" applyFont="1" applyFill="1" applyBorder="1" applyAlignment="1">
      <alignment horizontal="left"/>
    </xf>
    <xf numFmtId="0" fontId="14" fillId="2" borderId="9" xfId="0" applyFont="1" applyFill="1" applyBorder="1" applyAlignment="1">
      <alignment horizontal="left"/>
    </xf>
    <xf numFmtId="0" fontId="19" fillId="2" borderId="8" xfId="0" applyFont="1" applyFill="1" applyBorder="1" applyAlignment="1">
      <alignment vertical="top" wrapText="1"/>
    </xf>
    <xf numFmtId="0" fontId="19" fillId="2" borderId="8" xfId="0" applyFont="1" applyFill="1" applyBorder="1" applyAlignment="1">
      <alignment vertical="top"/>
    </xf>
    <xf numFmtId="0" fontId="19" fillId="2" borderId="9" xfId="0" applyFont="1" applyFill="1" applyBorder="1" applyAlignment="1">
      <alignment vertical="top"/>
    </xf>
    <xf numFmtId="0" fontId="14" fillId="2" borderId="16"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58" xfId="0" applyFont="1" applyFill="1" applyBorder="1" applyAlignment="1">
      <alignment horizontal="left" vertical="top" wrapText="1"/>
    </xf>
    <xf numFmtId="0" fontId="14" fillId="10" borderId="18" xfId="0" applyFont="1" applyFill="1" applyBorder="1" applyAlignment="1">
      <alignment horizontal="left" vertical="top" wrapText="1"/>
    </xf>
    <xf numFmtId="164" fontId="14" fillId="10" borderId="50" xfId="0" applyNumberFormat="1" applyFont="1" applyFill="1" applyBorder="1" applyAlignment="1">
      <alignment horizontal="center" vertical="top"/>
    </xf>
    <xf numFmtId="0" fontId="7" fillId="2" borderId="19"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21" xfId="0" applyFont="1" applyFill="1" applyBorder="1" applyAlignment="1">
      <alignment horizontal="left" vertical="top" wrapText="1"/>
    </xf>
    <xf numFmtId="164" fontId="14" fillId="2" borderId="68" xfId="0" applyNumberFormat="1" applyFont="1" applyFill="1" applyBorder="1" applyAlignment="1">
      <alignment horizontal="center" vertical="top"/>
    </xf>
    <xf numFmtId="164" fontId="14" fillId="2" borderId="67" xfId="0" applyNumberFormat="1" applyFont="1" applyFill="1" applyBorder="1" applyAlignment="1">
      <alignment horizontal="center" vertical="top"/>
    </xf>
    <xf numFmtId="0" fontId="3" fillId="0" borderId="10" xfId="0" applyFont="1" applyFill="1" applyBorder="1" applyAlignment="1">
      <alignment horizontal="center" vertical="top"/>
    </xf>
    <xf numFmtId="164" fontId="14" fillId="2" borderId="25" xfId="0" applyNumberFormat="1" applyFont="1" applyFill="1" applyBorder="1" applyAlignment="1">
      <alignment horizontal="center" vertical="top"/>
    </xf>
    <xf numFmtId="164" fontId="14" fillId="2" borderId="32" xfId="0" applyNumberFormat="1" applyFont="1" applyFill="1" applyBorder="1" applyAlignment="1">
      <alignment horizontal="center" vertical="top"/>
    </xf>
    <xf numFmtId="0" fontId="3" fillId="0" borderId="27" xfId="0" applyFont="1" applyFill="1" applyBorder="1" applyAlignment="1">
      <alignment horizontal="center" vertical="top"/>
    </xf>
    <xf numFmtId="0" fontId="14" fillId="10" borderId="16" xfId="0" applyFont="1" applyFill="1" applyBorder="1" applyAlignment="1">
      <alignment horizontal="left" vertical="top" wrapText="1"/>
    </xf>
    <xf numFmtId="0" fontId="14" fillId="10" borderId="17" xfId="0" applyFont="1" applyFill="1" applyBorder="1" applyAlignment="1">
      <alignment horizontal="left" vertical="top" wrapText="1"/>
    </xf>
    <xf numFmtId="0" fontId="14" fillId="10" borderId="23" xfId="0" applyFont="1" applyFill="1" applyBorder="1" applyAlignment="1">
      <alignment horizontal="left" vertical="top" wrapText="1"/>
    </xf>
    <xf numFmtId="0" fontId="14" fillId="10" borderId="0" xfId="0" applyFont="1" applyFill="1" applyBorder="1" applyAlignment="1">
      <alignment horizontal="left" vertical="top" wrapText="1"/>
    </xf>
    <xf numFmtId="0" fontId="14" fillId="10" borderId="24" xfId="0" applyFont="1" applyFill="1" applyBorder="1" applyAlignment="1">
      <alignment horizontal="left" vertical="top" wrapText="1"/>
    </xf>
    <xf numFmtId="0" fontId="14" fillId="10" borderId="55" xfId="0" applyFont="1" applyFill="1" applyBorder="1" applyAlignment="1">
      <alignment horizontal="left" vertical="top" wrapText="1"/>
    </xf>
    <xf numFmtId="0" fontId="14" fillId="10" borderId="5" xfId="0" applyFont="1" applyFill="1" applyBorder="1" applyAlignment="1">
      <alignment horizontal="left" vertical="top" wrapText="1"/>
    </xf>
    <xf numFmtId="0" fontId="14" fillId="10" borderId="36"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21" fillId="2" borderId="4" xfId="0" applyFont="1" applyFill="1" applyBorder="1" applyAlignment="1">
      <alignment vertical="top" wrapText="1"/>
    </xf>
    <xf numFmtId="0" fontId="21" fillId="2" borderId="5" xfId="0" applyFont="1" applyFill="1" applyBorder="1" applyAlignment="1">
      <alignment vertical="top"/>
    </xf>
    <xf numFmtId="0" fontId="21" fillId="2" borderId="6" xfId="0" applyFont="1" applyFill="1" applyBorder="1" applyAlignment="1">
      <alignment vertical="top"/>
    </xf>
    <xf numFmtId="0" fontId="14" fillId="10" borderId="10" xfId="0" applyFont="1" applyFill="1" applyBorder="1" applyAlignment="1">
      <alignment horizontal="left" vertical="top" wrapText="1" indent="1"/>
    </xf>
    <xf numFmtId="0" fontId="29" fillId="10" borderId="45" xfId="0" applyFont="1" applyFill="1" applyBorder="1" applyAlignment="1">
      <alignment horizontal="left" vertical="top" wrapText="1"/>
    </xf>
    <xf numFmtId="0" fontId="29" fillId="10" borderId="56" xfId="0" applyFont="1" applyFill="1" applyBorder="1" applyAlignment="1">
      <alignment horizontal="left" vertical="top" wrapText="1"/>
    </xf>
    <xf numFmtId="0" fontId="29" fillId="2" borderId="7" xfId="0" applyFont="1" applyFill="1" applyBorder="1" applyAlignment="1">
      <alignment horizontal="left"/>
    </xf>
    <xf numFmtId="0" fontId="29" fillId="2" borderId="8" xfId="0" applyFont="1" applyFill="1" applyBorder="1" applyAlignment="1">
      <alignment horizontal="left"/>
    </xf>
    <xf numFmtId="0" fontId="29" fillId="2" borderId="9" xfId="0" applyFont="1" applyFill="1" applyBorder="1" applyAlignment="1">
      <alignment horizontal="left"/>
    </xf>
    <xf numFmtId="0" fontId="33" fillId="2" borderId="8" xfId="0" applyFont="1" applyFill="1" applyBorder="1" applyAlignment="1">
      <alignment horizontal="left" vertical="top" wrapText="1"/>
    </xf>
    <xf numFmtId="0" fontId="33" fillId="2" borderId="9" xfId="0" applyFont="1" applyFill="1" applyBorder="1" applyAlignment="1">
      <alignment horizontal="left" vertical="top" wrapText="1"/>
    </xf>
    <xf numFmtId="0" fontId="34" fillId="3" borderId="7" xfId="0" applyFont="1" applyFill="1" applyBorder="1" applyAlignment="1">
      <alignment vertical="top"/>
    </xf>
    <xf numFmtId="0" fontId="34" fillId="3" borderId="8" xfId="0" applyFont="1" applyFill="1" applyBorder="1" applyAlignment="1">
      <alignment vertical="top"/>
    </xf>
    <xf numFmtId="0" fontId="29" fillId="5" borderId="4" xfId="0" applyFont="1" applyFill="1" applyBorder="1" applyAlignment="1">
      <alignment vertical="top"/>
    </xf>
    <xf numFmtId="0" fontId="29" fillId="5" borderId="5" xfId="0" applyFont="1" applyFill="1" applyBorder="1" applyAlignment="1">
      <alignment vertical="top"/>
    </xf>
    <xf numFmtId="0" fontId="29" fillId="5" borderId="6" xfId="0" applyFont="1" applyFill="1" applyBorder="1" applyAlignment="1">
      <alignment vertical="top"/>
    </xf>
    <xf numFmtId="0" fontId="29" fillId="2" borderId="27" xfId="0" applyFont="1" applyFill="1" applyBorder="1" applyAlignment="1">
      <alignment horizontal="left" vertical="top" wrapText="1"/>
    </xf>
    <xf numFmtId="0" fontId="29" fillId="2" borderId="12" xfId="0" applyFont="1" applyFill="1" applyBorder="1" applyAlignment="1">
      <alignment horizontal="left" vertical="top" wrapText="1"/>
    </xf>
    <xf numFmtId="0" fontId="29" fillId="2" borderId="13" xfId="0" applyFont="1" applyFill="1" applyBorder="1" applyAlignment="1">
      <alignment horizontal="left" vertical="top" wrapText="1"/>
    </xf>
    <xf numFmtId="0" fontId="29" fillId="2" borderId="16" xfId="0" applyFont="1" applyFill="1" applyBorder="1" applyAlignment="1">
      <alignment horizontal="left" vertical="top" wrapText="1" indent="1"/>
    </xf>
    <xf numFmtId="0" fontId="29" fillId="2" borderId="17" xfId="0" applyFont="1" applyFill="1" applyBorder="1" applyAlignment="1">
      <alignment horizontal="left" vertical="top" wrapText="1" indent="1"/>
    </xf>
    <xf numFmtId="0" fontId="29" fillId="2" borderId="45" xfId="0" applyFont="1" applyFill="1" applyBorder="1" applyAlignment="1">
      <alignment horizontal="left" vertical="top" wrapText="1" indent="1"/>
    </xf>
    <xf numFmtId="0" fontId="29" fillId="2" borderId="56" xfId="0" applyFont="1" applyFill="1" applyBorder="1" applyAlignment="1">
      <alignment horizontal="left" vertical="top" wrapText="1" indent="1"/>
    </xf>
    <xf numFmtId="0" fontId="3" fillId="10" borderId="60" xfId="0" applyFont="1" applyFill="1" applyBorder="1" applyAlignment="1">
      <alignment horizontal="left" vertical="top" wrapText="1"/>
    </xf>
    <xf numFmtId="0" fontId="29" fillId="10" borderId="2" xfId="0" applyFont="1" applyFill="1" applyBorder="1" applyAlignment="1">
      <alignment horizontal="left" vertical="top" wrapText="1"/>
    </xf>
    <xf numFmtId="0" fontId="29" fillId="10" borderId="38" xfId="0" applyFont="1" applyFill="1" applyBorder="1" applyAlignment="1">
      <alignment horizontal="left" vertical="top" wrapText="1"/>
    </xf>
    <xf numFmtId="0" fontId="3" fillId="2" borderId="36" xfId="0" applyFont="1" applyFill="1" applyBorder="1" applyAlignment="1">
      <alignment horizontal="left" vertical="top" wrapText="1"/>
    </xf>
    <xf numFmtId="0" fontId="29" fillId="2" borderId="62" xfId="0" applyFont="1" applyFill="1" applyBorder="1" applyAlignment="1">
      <alignment horizontal="left" vertical="top" wrapText="1"/>
    </xf>
    <xf numFmtId="0" fontId="29" fillId="10" borderId="27" xfId="0" applyFont="1" applyFill="1" applyBorder="1" applyAlignment="1">
      <alignment horizontal="left" vertical="top" wrapText="1"/>
    </xf>
    <xf numFmtId="0" fontId="29" fillId="0" borderId="22" xfId="0" applyFont="1" applyFill="1" applyBorder="1" applyAlignment="1">
      <alignment horizontal="center" vertical="top"/>
    </xf>
    <xf numFmtId="0" fontId="29" fillId="0" borderId="62" xfId="0" applyFont="1" applyFill="1" applyBorder="1" applyAlignment="1">
      <alignment horizontal="center" vertical="top"/>
    </xf>
    <xf numFmtId="9" fontId="29" fillId="10" borderId="34" xfId="0" applyNumberFormat="1" applyFont="1" applyFill="1" applyBorder="1" applyAlignment="1">
      <alignment horizontal="center" vertical="top"/>
    </xf>
    <xf numFmtId="9" fontId="29" fillId="10" borderId="37" xfId="0" applyNumberFormat="1" applyFont="1" applyFill="1" applyBorder="1" applyAlignment="1">
      <alignment horizontal="center" vertical="top"/>
    </xf>
    <xf numFmtId="0" fontId="29" fillId="10" borderId="22" xfId="0" applyFont="1" applyFill="1" applyBorder="1" applyAlignment="1">
      <alignment horizontal="center" vertical="top"/>
    </xf>
    <xf numFmtId="0" fontId="29" fillId="10" borderId="62" xfId="0" applyFont="1" applyFill="1" applyBorder="1" applyAlignment="1">
      <alignment horizontal="center" vertical="top"/>
    </xf>
    <xf numFmtId="0" fontId="29" fillId="10" borderId="31" xfId="0" applyFont="1" applyFill="1" applyBorder="1" applyAlignment="1">
      <alignment horizontal="center" vertical="top"/>
    </xf>
    <xf numFmtId="0" fontId="29" fillId="10" borderId="35" xfId="0" applyFont="1" applyFill="1" applyBorder="1" applyAlignment="1">
      <alignment horizontal="center" vertical="top"/>
    </xf>
    <xf numFmtId="0" fontId="29" fillId="0" borderId="34" xfId="0" applyFont="1" applyFill="1" applyBorder="1" applyAlignment="1">
      <alignment horizontal="center" vertical="top"/>
    </xf>
    <xf numFmtId="0" fontId="29" fillId="0" borderId="37" xfId="0" applyFont="1" applyFill="1" applyBorder="1" applyAlignment="1">
      <alignment horizontal="center" vertical="top"/>
    </xf>
    <xf numFmtId="164" fontId="29" fillId="10" borderId="29" xfId="0" applyNumberFormat="1" applyFont="1" applyFill="1" applyBorder="1" applyAlignment="1">
      <alignment horizontal="center" vertical="top"/>
    </xf>
    <xf numFmtId="164" fontId="29" fillId="10" borderId="31" xfId="0" applyNumberFormat="1" applyFont="1" applyFill="1" applyBorder="1" applyAlignment="1">
      <alignment horizontal="center" vertical="top"/>
    </xf>
    <xf numFmtId="164" fontId="29" fillId="10" borderId="35" xfId="0" applyNumberFormat="1" applyFont="1" applyFill="1" applyBorder="1" applyAlignment="1">
      <alignment horizontal="center" vertical="top"/>
    </xf>
    <xf numFmtId="0" fontId="29" fillId="10" borderId="10" xfId="0" applyFont="1" applyFill="1" applyBorder="1" applyAlignment="1">
      <alignment horizontal="left" vertical="top" wrapText="1"/>
    </xf>
    <xf numFmtId="0" fontId="29" fillId="5" borderId="63" xfId="0" applyFont="1" applyFill="1" applyBorder="1" applyAlignment="1">
      <alignment horizontal="center" vertical="top"/>
    </xf>
    <xf numFmtId="0" fontId="29" fillId="5" borderId="12" xfId="0" applyFont="1" applyFill="1" applyBorder="1" applyAlignment="1">
      <alignment horizontal="center" vertical="top"/>
    </xf>
    <xf numFmtId="0" fontId="29" fillId="5" borderId="64" xfId="0" applyFont="1" applyFill="1" applyBorder="1" applyAlignment="1">
      <alignment horizontal="center" vertical="top"/>
    </xf>
    <xf numFmtId="0" fontId="29" fillId="10" borderId="10" xfId="0" applyFont="1" applyFill="1" applyBorder="1" applyAlignment="1">
      <alignment horizontal="left" vertical="top" wrapText="1" indent="1"/>
    </xf>
    <xf numFmtId="0" fontId="29" fillId="10" borderId="56" xfId="0" applyFont="1" applyFill="1" applyBorder="1" applyAlignment="1">
      <alignment horizontal="left" vertical="top" wrapText="1" indent="1"/>
    </xf>
    <xf numFmtId="164" fontId="29" fillId="2" borderId="29" xfId="0" applyNumberFormat="1" applyFont="1" applyFill="1" applyBorder="1" applyAlignment="1">
      <alignment horizontal="center" vertical="top"/>
    </xf>
    <xf numFmtId="164" fontId="29" fillId="2" borderId="31" xfId="0" applyNumberFormat="1" applyFont="1" applyFill="1" applyBorder="1" applyAlignment="1">
      <alignment horizontal="center" vertical="top"/>
    </xf>
    <xf numFmtId="164" fontId="29" fillId="2" borderId="35" xfId="0" applyNumberFormat="1" applyFont="1" applyFill="1" applyBorder="1" applyAlignment="1">
      <alignment horizontal="center" vertical="top"/>
    </xf>
    <xf numFmtId="0" fontId="29" fillId="2" borderId="10" xfId="0" applyFont="1" applyFill="1" applyBorder="1" applyAlignment="1">
      <alignment horizontal="left" vertical="top" wrapText="1"/>
    </xf>
    <xf numFmtId="0" fontId="29" fillId="2" borderId="13" xfId="0" applyFont="1" applyFill="1" applyBorder="1" applyAlignment="1">
      <alignment horizontal="left" vertical="top" wrapText="1" indent="1"/>
    </xf>
    <xf numFmtId="0" fontId="29" fillId="2" borderId="10" xfId="0" applyFont="1" applyFill="1" applyBorder="1" applyAlignment="1">
      <alignment horizontal="left" vertical="top" wrapText="1" indent="1"/>
    </xf>
    <xf numFmtId="164" fontId="32" fillId="9" borderId="4" xfId="0" applyNumberFormat="1" applyFont="1" applyFill="1" applyBorder="1" applyAlignment="1">
      <alignment horizontal="left" vertical="top"/>
    </xf>
    <xf numFmtId="164" fontId="32" fillId="9" borderId="5" xfId="0" applyNumberFormat="1" applyFont="1" applyFill="1" applyBorder="1" applyAlignment="1">
      <alignment horizontal="left" vertical="top"/>
    </xf>
    <xf numFmtId="164" fontId="32" fillId="9" borderId="6" xfId="0" applyNumberFormat="1" applyFont="1" applyFill="1" applyBorder="1" applyAlignment="1">
      <alignment horizontal="left" vertical="top"/>
    </xf>
    <xf numFmtId="164" fontId="29" fillId="10" borderId="25" xfId="0" applyNumberFormat="1" applyFont="1" applyFill="1" applyBorder="1" applyAlignment="1">
      <alignment horizontal="center" vertical="top"/>
    </xf>
    <xf numFmtId="164" fontId="32" fillId="9" borderId="7" xfId="0" applyNumberFormat="1" applyFont="1" applyFill="1" applyBorder="1" applyAlignment="1">
      <alignment horizontal="left" vertical="top"/>
    </xf>
    <xf numFmtId="164" fontId="32" fillId="9" borderId="8" xfId="0" applyNumberFormat="1" applyFont="1" applyFill="1" applyBorder="1" applyAlignment="1">
      <alignment horizontal="left" vertical="top"/>
    </xf>
    <xf numFmtId="0" fontId="29" fillId="2" borderId="56" xfId="0" applyFont="1" applyFill="1" applyBorder="1" applyAlignment="1">
      <alignment horizontal="left" vertical="top" wrapText="1"/>
    </xf>
    <xf numFmtId="0" fontId="3" fillId="2" borderId="60" xfId="0" applyFont="1" applyFill="1" applyBorder="1" applyAlignment="1">
      <alignment horizontal="left" vertical="top" wrapText="1"/>
    </xf>
    <xf numFmtId="0" fontId="29" fillId="2" borderId="2" xfId="0" applyFont="1" applyFill="1" applyBorder="1" applyAlignment="1">
      <alignment horizontal="left" vertical="top" wrapText="1"/>
    </xf>
    <xf numFmtId="0" fontId="29" fillId="2" borderId="38" xfId="0" applyFont="1" applyFill="1" applyBorder="1" applyAlignment="1">
      <alignment horizontal="left" vertical="top" wrapText="1"/>
    </xf>
    <xf numFmtId="0" fontId="29" fillId="10" borderId="62" xfId="0" applyFont="1" applyFill="1" applyBorder="1" applyAlignment="1">
      <alignment horizontal="left" vertical="top" wrapText="1"/>
    </xf>
    <xf numFmtId="0" fontId="34" fillId="3" borderId="7" xfId="0" applyFont="1" applyFill="1" applyBorder="1"/>
    <xf numFmtId="0" fontId="34" fillId="3" borderId="8" xfId="0" applyFont="1" applyFill="1" applyBorder="1"/>
    <xf numFmtId="0" fontId="29" fillId="2" borderId="57" xfId="0" applyFont="1" applyFill="1" applyBorder="1" applyAlignment="1">
      <alignment horizontal="left" vertical="top" wrapText="1"/>
    </xf>
    <xf numFmtId="0" fontId="3" fillId="10" borderId="56" xfId="0" applyFont="1" applyFill="1" applyBorder="1" applyAlignment="1">
      <alignment horizontal="left" vertical="top" wrapText="1"/>
    </xf>
    <xf numFmtId="0" fontId="34" fillId="3" borderId="1" xfId="0" applyFont="1" applyFill="1" applyBorder="1"/>
    <xf numFmtId="0" fontId="34" fillId="3" borderId="2" xfId="0" applyFont="1" applyFill="1" applyBorder="1"/>
    <xf numFmtId="0" fontId="29" fillId="0" borderId="58" xfId="0" applyFont="1" applyBorder="1" applyAlignment="1">
      <alignment horizontal="center" vertical="top"/>
    </xf>
    <xf numFmtId="0" fontId="29" fillId="0" borderId="22" xfId="0" applyFont="1" applyBorder="1" applyAlignment="1">
      <alignment horizontal="center" vertical="top"/>
    </xf>
    <xf numFmtId="0" fontId="29" fillId="0" borderId="62" xfId="0" applyFont="1" applyBorder="1" applyAlignment="1">
      <alignment horizontal="center" vertical="top"/>
    </xf>
    <xf numFmtId="0" fontId="29" fillId="2" borderId="0" xfId="0" applyFont="1" applyFill="1" applyAlignment="1">
      <alignment vertical="top" wrapText="1"/>
    </xf>
    <xf numFmtId="0" fontId="32" fillId="2" borderId="1" xfId="0" applyFont="1" applyFill="1" applyBorder="1"/>
    <xf numFmtId="0" fontId="32" fillId="2" borderId="2" xfId="0" applyFont="1" applyFill="1" applyBorder="1"/>
    <xf numFmtId="0" fontId="32" fillId="2" borderId="3" xfId="0" applyFont="1" applyFill="1" applyBorder="1"/>
    <xf numFmtId="49" fontId="3" fillId="2" borderId="4" xfId="0" applyNumberFormat="1" applyFont="1" applyFill="1" applyBorder="1"/>
    <xf numFmtId="49" fontId="29" fillId="2" borderId="5" xfId="0" applyNumberFormat="1" applyFont="1" applyFill="1" applyBorder="1"/>
    <xf numFmtId="49" fontId="29" fillId="2" borderId="6" xfId="0" applyNumberFormat="1" applyFont="1" applyFill="1" applyBorder="1"/>
    <xf numFmtId="164" fontId="32" fillId="2" borderId="1" xfId="0" applyNumberFormat="1" applyFont="1" applyFill="1" applyBorder="1" applyAlignment="1">
      <alignment horizontal="left" vertical="top"/>
    </xf>
    <xf numFmtId="164" fontId="32" fillId="2" borderId="2" xfId="0" applyNumberFormat="1" applyFont="1" applyFill="1" applyBorder="1" applyAlignment="1">
      <alignment horizontal="left" vertical="top"/>
    </xf>
    <xf numFmtId="164" fontId="32" fillId="2" borderId="3" xfId="0" applyNumberFormat="1" applyFont="1" applyFill="1" applyBorder="1" applyAlignment="1">
      <alignment horizontal="left" vertical="top"/>
    </xf>
    <xf numFmtId="0" fontId="32" fillId="2" borderId="1" xfId="0" applyFont="1" applyFill="1" applyBorder="1" applyAlignment="1">
      <alignment horizontal="left" vertical="top"/>
    </xf>
    <xf numFmtId="0" fontId="32" fillId="2" borderId="2" xfId="0" applyFont="1" applyFill="1" applyBorder="1" applyAlignment="1">
      <alignment horizontal="left" vertical="top"/>
    </xf>
    <xf numFmtId="0" fontId="32" fillId="2" borderId="3" xfId="0" applyFont="1" applyFill="1" applyBorder="1" applyAlignment="1">
      <alignment horizontal="left" vertical="top"/>
    </xf>
    <xf numFmtId="49" fontId="29" fillId="2" borderId="5" xfId="0" applyNumberFormat="1" applyFont="1" applyFill="1" applyBorder="1" applyAlignment="1">
      <alignment horizontal="left" vertical="top"/>
    </xf>
    <xf numFmtId="49" fontId="29" fillId="2" borderId="6" xfId="0" applyNumberFormat="1" applyFont="1" applyFill="1" applyBorder="1" applyAlignment="1">
      <alignment horizontal="left" vertical="top"/>
    </xf>
    <xf numFmtId="0" fontId="29" fillId="2" borderId="1" xfId="0" applyFont="1" applyFill="1" applyBorder="1" applyAlignment="1">
      <alignment vertical="top" wrapText="1"/>
    </xf>
    <xf numFmtId="0" fontId="29" fillId="2" borderId="2" xfId="0" applyFont="1" applyFill="1" applyBorder="1" applyAlignment="1">
      <alignment vertical="top" wrapText="1"/>
    </xf>
    <xf numFmtId="0" fontId="29" fillId="2" borderId="3" xfId="0" applyFont="1" applyFill="1" applyBorder="1" applyAlignment="1">
      <alignment vertical="top" wrapText="1"/>
    </xf>
    <xf numFmtId="0" fontId="29" fillId="2" borderId="0" xfId="0" applyFont="1" applyFill="1" applyAlignment="1">
      <alignment vertical="top"/>
    </xf>
    <xf numFmtId="164" fontId="29" fillId="2" borderId="25" xfId="0" applyNumberFormat="1" applyFont="1" applyFill="1" applyBorder="1" applyAlignment="1">
      <alignment horizontal="center" vertical="top"/>
    </xf>
    <xf numFmtId="0" fontId="29" fillId="0" borderId="27"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56" xfId="0" applyFont="1" applyFill="1" applyBorder="1" applyAlignment="1">
      <alignment horizontal="left" vertical="top" wrapText="1"/>
    </xf>
    <xf numFmtId="0" fontId="38" fillId="2" borderId="5" xfId="0" applyFont="1" applyFill="1" applyBorder="1" applyAlignment="1">
      <alignment vertical="top"/>
    </xf>
    <xf numFmtId="0" fontId="38" fillId="2" borderId="6" xfId="0" applyFont="1" applyFill="1" applyBorder="1" applyAlignment="1">
      <alignment vertical="top"/>
    </xf>
    <xf numFmtId="164" fontId="29" fillId="10" borderId="1" xfId="0" applyNumberFormat="1" applyFont="1" applyFill="1" applyBorder="1" applyAlignment="1">
      <alignment horizontal="center" vertical="top"/>
    </xf>
    <xf numFmtId="164" fontId="29" fillId="10" borderId="4" xfId="0" applyNumberFormat="1" applyFont="1" applyFill="1" applyBorder="1" applyAlignment="1">
      <alignment horizontal="center" vertical="top"/>
    </xf>
    <xf numFmtId="0" fontId="35" fillId="10" borderId="55" xfId="0" applyFont="1" applyFill="1" applyBorder="1" applyAlignment="1">
      <alignment horizontal="left" vertical="top" wrapText="1"/>
    </xf>
    <xf numFmtId="0" fontId="35" fillId="10" borderId="5" xfId="0" applyFont="1" applyFill="1" applyBorder="1" applyAlignment="1">
      <alignment horizontal="left" vertical="top" wrapText="1"/>
    </xf>
    <xf numFmtId="0" fontId="35" fillId="10" borderId="36" xfId="0" applyFont="1" applyFill="1" applyBorder="1" applyAlignment="1">
      <alignment horizontal="left" vertical="top" wrapText="1"/>
    </xf>
    <xf numFmtId="0" fontId="3" fillId="0" borderId="22" xfId="0" applyFont="1" applyFill="1" applyBorder="1" applyAlignment="1">
      <alignment horizontal="center" vertical="top"/>
    </xf>
    <xf numFmtId="0" fontId="29" fillId="0" borderId="24" xfId="0" applyFont="1" applyFill="1" applyBorder="1" applyAlignment="1">
      <alignment horizontal="center" vertical="top"/>
    </xf>
    <xf numFmtId="0" fontId="29" fillId="0" borderId="36" xfId="0" applyFont="1" applyFill="1" applyBorder="1" applyAlignment="1">
      <alignment horizontal="center" vertical="top"/>
    </xf>
    <xf numFmtId="164" fontId="29" fillId="2" borderId="1" xfId="0" applyNumberFormat="1" applyFont="1" applyFill="1" applyBorder="1" applyAlignment="1">
      <alignment horizontal="center" vertical="top"/>
    </xf>
    <xf numFmtId="164" fontId="29" fillId="2" borderId="4" xfId="0" applyNumberFormat="1" applyFont="1" applyFill="1" applyBorder="1" applyAlignment="1">
      <alignment horizontal="center" vertical="top"/>
    </xf>
    <xf numFmtId="164" fontId="29" fillId="2" borderId="61" xfId="0" applyNumberFormat="1" applyFont="1" applyFill="1" applyBorder="1" applyAlignment="1">
      <alignment horizontal="center" vertical="top"/>
    </xf>
    <xf numFmtId="0" fontId="7" fillId="2" borderId="55" xfId="0" applyFont="1" applyFill="1" applyBorder="1" applyAlignment="1">
      <alignment horizontal="left" vertical="top" wrapText="1"/>
    </xf>
    <xf numFmtId="0" fontId="35" fillId="2" borderId="5" xfId="0" applyFont="1" applyFill="1" applyBorder="1" applyAlignment="1">
      <alignment horizontal="left" vertical="top" wrapText="1"/>
    </xf>
    <xf numFmtId="0" fontId="35" fillId="2" borderId="36" xfId="0" applyFont="1" applyFill="1" applyBorder="1" applyAlignment="1">
      <alignment horizontal="left" vertical="top" wrapText="1"/>
    </xf>
    <xf numFmtId="0" fontId="7" fillId="10" borderId="55" xfId="0" applyFont="1" applyFill="1" applyBorder="1" applyAlignment="1">
      <alignment horizontal="left" vertical="top" wrapText="1"/>
    </xf>
    <xf numFmtId="0" fontId="7" fillId="2" borderId="23" xfId="0" applyFont="1" applyFill="1" applyBorder="1" applyAlignment="1">
      <alignment horizontal="left" vertical="top" wrapText="1"/>
    </xf>
    <xf numFmtId="0" fontId="35" fillId="2" borderId="0" xfId="0" applyFont="1" applyFill="1" applyBorder="1" applyAlignment="1">
      <alignment horizontal="left" vertical="top" wrapText="1"/>
    </xf>
    <xf numFmtId="0" fontId="35" fillId="2" borderId="24" xfId="0" applyFont="1" applyFill="1" applyBorder="1" applyAlignment="1">
      <alignment horizontal="left" vertical="top" wrapText="1"/>
    </xf>
    <xf numFmtId="0" fontId="29" fillId="0" borderId="38" xfId="0" applyFont="1" applyBorder="1" applyAlignment="1">
      <alignment horizontal="center" vertical="top"/>
    </xf>
    <xf numFmtId="0" fontId="29" fillId="0" borderId="24" xfId="0" applyFont="1" applyBorder="1" applyAlignment="1">
      <alignment horizontal="center" vertical="top"/>
    </xf>
    <xf numFmtId="164" fontId="32" fillId="9" borderId="9" xfId="0" applyNumberFormat="1" applyFont="1" applyFill="1" applyBorder="1" applyAlignment="1">
      <alignment horizontal="left" vertical="top"/>
    </xf>
    <xf numFmtId="0" fontId="3" fillId="0" borderId="58" xfId="0" applyFont="1" applyBorder="1" applyAlignment="1">
      <alignment horizontal="center" vertical="top"/>
    </xf>
    <xf numFmtId="0" fontId="29" fillId="2" borderId="58" xfId="0" applyFont="1" applyFill="1" applyBorder="1" applyAlignment="1">
      <alignment horizontal="center" vertical="top"/>
    </xf>
    <xf numFmtId="0" fontId="29" fillId="2" borderId="62" xfId="0" applyFont="1" applyFill="1" applyBorder="1" applyAlignment="1">
      <alignment horizontal="center" vertical="top"/>
    </xf>
    <xf numFmtId="9" fontId="29" fillId="2" borderId="39" xfId="2" applyFont="1" applyFill="1" applyBorder="1" applyAlignment="1">
      <alignment horizontal="center" vertical="top"/>
    </xf>
    <xf numFmtId="9" fontId="29" fillId="2" borderId="37" xfId="2" applyFont="1" applyFill="1" applyBorder="1" applyAlignment="1">
      <alignment horizontal="center" vertical="top"/>
    </xf>
    <xf numFmtId="9" fontId="29" fillId="10" borderId="39" xfId="2" applyFont="1" applyFill="1" applyBorder="1" applyAlignment="1">
      <alignment horizontal="center" vertical="top"/>
    </xf>
    <xf numFmtId="9" fontId="29" fillId="10" borderId="37" xfId="2" applyFont="1" applyFill="1" applyBorder="1" applyAlignment="1">
      <alignment horizontal="center" vertical="top"/>
    </xf>
    <xf numFmtId="0" fontId="29" fillId="10" borderId="58" xfId="0" applyFont="1" applyFill="1" applyBorder="1" applyAlignment="1">
      <alignment horizontal="center" vertical="top"/>
    </xf>
    <xf numFmtId="0" fontId="29" fillId="10" borderId="25" xfId="0" applyFont="1" applyFill="1" applyBorder="1" applyAlignment="1">
      <alignment horizontal="center" vertical="top"/>
    </xf>
    <xf numFmtId="0" fontId="29" fillId="0" borderId="39" xfId="0" applyFont="1" applyBorder="1" applyAlignment="1">
      <alignment horizontal="center" vertical="top"/>
    </xf>
    <xf numFmtId="0" fontId="29" fillId="0" borderId="34" xfId="0" applyFont="1" applyBorder="1" applyAlignment="1">
      <alignment horizontal="center" vertical="top"/>
    </xf>
    <xf numFmtId="0" fontId="29" fillId="2" borderId="25" xfId="0" applyFont="1" applyFill="1" applyBorder="1" applyAlignment="1">
      <alignment horizontal="center" vertical="top"/>
    </xf>
    <xf numFmtId="0" fontId="29" fillId="2" borderId="35" xfId="0" applyFont="1" applyFill="1" applyBorder="1" applyAlignment="1">
      <alignment horizontal="center" vertical="top"/>
    </xf>
    <xf numFmtId="0" fontId="29" fillId="0" borderId="37" xfId="0" applyFont="1" applyBorder="1" applyAlignment="1">
      <alignment horizontal="center" vertical="top"/>
    </xf>
    <xf numFmtId="0" fontId="29" fillId="5" borderId="68" xfId="0" applyFont="1" applyFill="1" applyBorder="1" applyAlignment="1">
      <alignment horizontal="center" vertical="top"/>
    </xf>
    <xf numFmtId="0" fontId="29" fillId="5" borderId="16" xfId="0" applyFont="1" applyFill="1" applyBorder="1" applyAlignment="1">
      <alignment horizontal="center" vertical="top"/>
    </xf>
    <xf numFmtId="0" fontId="29" fillId="5" borderId="53" xfId="0" applyFont="1" applyFill="1" applyBorder="1" applyAlignment="1">
      <alignment horizontal="center" vertical="top"/>
    </xf>
    <xf numFmtId="0" fontId="29" fillId="5" borderId="61" xfId="0" applyFont="1" applyFill="1" applyBorder="1" applyAlignment="1">
      <alignment horizontal="center" vertical="top"/>
    </xf>
    <xf numFmtId="0" fontId="29" fillId="5" borderId="0" xfId="0" applyFont="1" applyFill="1" applyBorder="1" applyAlignment="1">
      <alignment horizontal="center" vertical="top"/>
    </xf>
    <xf numFmtId="0" fontId="29" fillId="5" borderId="54" xfId="0" applyFont="1" applyFill="1" applyBorder="1" applyAlignment="1">
      <alignment horizontal="center" vertical="top"/>
    </xf>
    <xf numFmtId="0" fontId="29" fillId="5" borderId="4" xfId="0" applyFont="1" applyFill="1" applyBorder="1" applyAlignment="1">
      <alignment horizontal="center" vertical="top"/>
    </xf>
    <xf numFmtId="0" fontId="29" fillId="5" borderId="5" xfId="0" applyFont="1" applyFill="1" applyBorder="1" applyAlignment="1">
      <alignment horizontal="center" vertical="top"/>
    </xf>
    <xf numFmtId="0" fontId="29" fillId="5" borderId="6" xfId="0" applyFont="1" applyFill="1" applyBorder="1" applyAlignment="1">
      <alignment horizontal="center" vertical="top"/>
    </xf>
    <xf numFmtId="0" fontId="29" fillId="0" borderId="36" xfId="0" applyFont="1" applyBorder="1" applyAlignment="1">
      <alignment horizontal="center" vertical="top"/>
    </xf>
    <xf numFmtId="0" fontId="29" fillId="2" borderId="16" xfId="0" applyFont="1" applyFill="1" applyBorder="1" applyAlignment="1">
      <alignment horizontal="left" vertical="top" wrapText="1"/>
    </xf>
    <xf numFmtId="0" fontId="29" fillId="2" borderId="17" xfId="0" applyFont="1" applyFill="1" applyBorder="1" applyAlignment="1">
      <alignment horizontal="left" vertical="top" wrapText="1"/>
    </xf>
    <xf numFmtId="0" fontId="34" fillId="3" borderId="3" xfId="0" applyFont="1" applyFill="1" applyBorder="1"/>
    <xf numFmtId="0" fontId="29" fillId="2" borderId="58" xfId="0" applyFont="1" applyFill="1" applyBorder="1" applyAlignment="1">
      <alignment horizontal="left" vertical="top" wrapText="1"/>
    </xf>
    <xf numFmtId="0" fontId="41" fillId="2" borderId="7" xfId="0" applyFont="1" applyFill="1" applyBorder="1"/>
    <xf numFmtId="0" fontId="41" fillId="2" borderId="8" xfId="0" applyFont="1" applyFill="1" applyBorder="1"/>
    <xf numFmtId="0" fontId="41" fillId="2" borderId="9" xfId="0" applyFont="1" applyFill="1" applyBorder="1"/>
    <xf numFmtId="0" fontId="44" fillId="2" borderId="1" xfId="0" applyFont="1" applyFill="1" applyBorder="1" applyAlignment="1">
      <alignment horizontal="left" vertical="top"/>
    </xf>
    <xf numFmtId="0" fontId="44" fillId="2" borderId="2" xfId="0" applyFont="1" applyFill="1" applyBorder="1" applyAlignment="1">
      <alignment horizontal="left" vertical="top"/>
    </xf>
    <xf numFmtId="0" fontId="44" fillId="2" borderId="3" xfId="0" applyFont="1" applyFill="1" applyBorder="1" applyAlignment="1">
      <alignment horizontal="left" vertical="top"/>
    </xf>
    <xf numFmtId="0" fontId="41" fillId="2" borderId="4" xfId="0" applyFont="1" applyFill="1" applyBorder="1" applyAlignment="1">
      <alignment horizontal="left" vertical="top"/>
    </xf>
    <xf numFmtId="0" fontId="41" fillId="2" borderId="5" xfId="0" applyFont="1" applyFill="1" applyBorder="1" applyAlignment="1">
      <alignment horizontal="left" vertical="top"/>
    </xf>
    <xf numFmtId="0" fontId="41" fillId="2" borderId="6" xfId="0" applyFont="1" applyFill="1" applyBorder="1" applyAlignment="1">
      <alignment horizontal="left" vertical="top"/>
    </xf>
    <xf numFmtId="0" fontId="3" fillId="10" borderId="51" xfId="0" applyFont="1" applyFill="1" applyBorder="1" applyAlignment="1">
      <alignment horizontal="left" vertical="top" wrapText="1"/>
    </xf>
    <xf numFmtId="0" fontId="41" fillId="10" borderId="44" xfId="0" applyFont="1" applyFill="1" applyBorder="1" applyAlignment="1">
      <alignment horizontal="left" vertical="top" wrapText="1"/>
    </xf>
    <xf numFmtId="0" fontId="41" fillId="10" borderId="45" xfId="0" applyFont="1" applyFill="1" applyBorder="1" applyAlignment="1">
      <alignment horizontal="left" vertical="top" wrapText="1"/>
    </xf>
    <xf numFmtId="0" fontId="41" fillId="2" borderId="23" xfId="0" applyFont="1" applyFill="1" applyBorder="1" applyAlignment="1">
      <alignment horizontal="left" vertical="top" wrapText="1"/>
    </xf>
    <xf numFmtId="0" fontId="41" fillId="2" borderId="0" xfId="0" applyFont="1" applyFill="1" applyBorder="1" applyAlignment="1">
      <alignment horizontal="left" vertical="top" wrapText="1"/>
    </xf>
    <xf numFmtId="0" fontId="41" fillId="2" borderId="19" xfId="0" applyFont="1" applyFill="1" applyBorder="1" applyAlignment="1">
      <alignment horizontal="left" vertical="top" wrapText="1"/>
    </xf>
    <xf numFmtId="0" fontId="41" fillId="2" borderId="20" xfId="0" applyFont="1" applyFill="1" applyBorder="1" applyAlignment="1">
      <alignment horizontal="left" vertical="top" wrapText="1"/>
    </xf>
    <xf numFmtId="0" fontId="45" fillId="3" borderId="7" xfId="0" applyFont="1" applyFill="1" applyBorder="1" applyAlignment="1">
      <alignment vertical="top"/>
    </xf>
    <xf numFmtId="0" fontId="45" fillId="3" borderId="8" xfId="0" applyFont="1" applyFill="1" applyBorder="1" applyAlignment="1">
      <alignment vertical="top"/>
    </xf>
    <xf numFmtId="0" fontId="41" fillId="2" borderId="2" xfId="0" applyFont="1" applyFill="1" applyBorder="1" applyAlignment="1">
      <alignment horizontal="left" vertical="top" wrapText="1"/>
    </xf>
    <xf numFmtId="0" fontId="41" fillId="2" borderId="38" xfId="0" applyFont="1" applyFill="1" applyBorder="1" applyAlignment="1">
      <alignment horizontal="left" vertical="top" wrapText="1"/>
    </xf>
    <xf numFmtId="0" fontId="41" fillId="2" borderId="15" xfId="0" applyFont="1" applyFill="1" applyBorder="1" applyAlignment="1">
      <alignment horizontal="left" vertical="top" wrapText="1"/>
    </xf>
    <xf numFmtId="0" fontId="41" fillId="2" borderId="16" xfId="0" applyFont="1" applyFill="1" applyBorder="1" applyAlignment="1">
      <alignment horizontal="left" vertical="top" wrapText="1"/>
    </xf>
    <xf numFmtId="0" fontId="41" fillId="10" borderId="12" xfId="0" applyFont="1" applyFill="1" applyBorder="1" applyAlignment="1">
      <alignment horizontal="left" vertical="top" wrapText="1" indent="1"/>
    </xf>
    <xf numFmtId="0" fontId="41" fillId="10" borderId="13" xfId="0" applyFont="1" applyFill="1" applyBorder="1" applyAlignment="1">
      <alignment horizontal="left" vertical="top" wrapText="1" indent="1"/>
    </xf>
    <xf numFmtId="0" fontId="41" fillId="10" borderId="16" xfId="0" applyFont="1" applyFill="1" applyBorder="1" applyAlignment="1">
      <alignment horizontal="left" vertical="top" wrapText="1" indent="1"/>
    </xf>
    <xf numFmtId="0" fontId="41" fillId="10" borderId="17" xfId="0" applyFont="1" applyFill="1" applyBorder="1" applyAlignment="1">
      <alignment horizontal="left" vertical="top" wrapText="1" indent="1"/>
    </xf>
    <xf numFmtId="0" fontId="41" fillId="10" borderId="15" xfId="0" applyFont="1" applyFill="1" applyBorder="1" applyAlignment="1">
      <alignment horizontal="left" vertical="top" wrapText="1"/>
    </xf>
    <xf numFmtId="0" fontId="41" fillId="10" borderId="16" xfId="0" applyFont="1" applyFill="1" applyBorder="1" applyAlignment="1">
      <alignment horizontal="left" vertical="top" wrapText="1"/>
    </xf>
    <xf numFmtId="0" fontId="41" fillId="10" borderId="23" xfId="0" applyFont="1" applyFill="1" applyBorder="1" applyAlignment="1">
      <alignment horizontal="left" vertical="top" wrapText="1"/>
    </xf>
    <xf numFmtId="0" fontId="41" fillId="10" borderId="0" xfId="0" applyFont="1" applyFill="1" applyBorder="1" applyAlignment="1">
      <alignment horizontal="left" vertical="top" wrapText="1"/>
    </xf>
    <xf numFmtId="0" fontId="41" fillId="2" borderId="21" xfId="0" applyFont="1" applyFill="1" applyBorder="1" applyAlignment="1">
      <alignment horizontal="left" vertical="top" wrapText="1"/>
    </xf>
    <xf numFmtId="0" fontId="41" fillId="10" borderId="40" xfId="0" applyFont="1" applyFill="1" applyBorder="1" applyAlignment="1">
      <alignment horizontal="left" vertical="top" wrapText="1"/>
    </xf>
    <xf numFmtId="0" fontId="41" fillId="10" borderId="26" xfId="0" applyFont="1" applyFill="1" applyBorder="1" applyAlignment="1">
      <alignment horizontal="left" vertical="top" wrapText="1"/>
    </xf>
    <xf numFmtId="0" fontId="3" fillId="10" borderId="11" xfId="0" applyFont="1" applyFill="1" applyBorder="1" applyAlignment="1">
      <alignment horizontal="left" vertical="top" wrapText="1"/>
    </xf>
    <xf numFmtId="0" fontId="41" fillId="10" borderId="12" xfId="0" applyFont="1" applyFill="1" applyBorder="1" applyAlignment="1">
      <alignment horizontal="left" vertical="top" wrapText="1"/>
    </xf>
    <xf numFmtId="0" fontId="41" fillId="10" borderId="13" xfId="0" applyFont="1" applyFill="1" applyBorder="1" applyAlignment="1">
      <alignment horizontal="left" vertical="top" wrapText="1"/>
    </xf>
    <xf numFmtId="0" fontId="44" fillId="2" borderId="1" xfId="0" applyFont="1" applyFill="1" applyBorder="1"/>
    <xf numFmtId="0" fontId="44" fillId="2" borderId="2" xfId="0" applyFont="1" applyFill="1" applyBorder="1"/>
    <xf numFmtId="0" fontId="44" fillId="2" borderId="3" xfId="0" applyFont="1" applyFill="1" applyBorder="1"/>
    <xf numFmtId="0" fontId="41" fillId="2" borderId="4" xfId="0" applyFont="1" applyFill="1" applyBorder="1"/>
    <xf numFmtId="0" fontId="41" fillId="2" borderId="5" xfId="0" applyFont="1" applyFill="1" applyBorder="1"/>
    <xf numFmtId="0" fontId="41" fillId="2" borderId="6" xfId="0" applyFont="1" applyFill="1" applyBorder="1"/>
    <xf numFmtId="0" fontId="44" fillId="2" borderId="1" xfId="0" applyFont="1" applyFill="1" applyBorder="1" applyAlignment="1">
      <alignment vertical="top"/>
    </xf>
    <xf numFmtId="0" fontId="44" fillId="2" borderId="2" xfId="0" applyFont="1" applyFill="1" applyBorder="1" applyAlignment="1">
      <alignment vertical="top"/>
    </xf>
    <xf numFmtId="0" fontId="44" fillId="2" borderId="3" xfId="0" applyFont="1" applyFill="1" applyBorder="1" applyAlignment="1">
      <alignment vertical="top"/>
    </xf>
    <xf numFmtId="0" fontId="41" fillId="2" borderId="4" xfId="0" applyFont="1" applyFill="1" applyBorder="1" applyAlignment="1">
      <alignment vertical="top"/>
    </xf>
    <xf numFmtId="0" fontId="41" fillId="2" borderId="5" xfId="0" applyFont="1" applyFill="1" applyBorder="1" applyAlignment="1">
      <alignment vertical="top"/>
    </xf>
    <xf numFmtId="0" fontId="41" fillId="2" borderId="6" xfId="0" applyFont="1" applyFill="1" applyBorder="1" applyAlignment="1">
      <alignment vertical="top"/>
    </xf>
    <xf numFmtId="0" fontId="41" fillId="2" borderId="8" xfId="0" applyFont="1" applyFill="1" applyBorder="1" applyAlignment="1">
      <alignment horizontal="left" vertical="top" wrapText="1"/>
    </xf>
    <xf numFmtId="0" fontId="41" fillId="2" borderId="48" xfId="0" applyFont="1" applyFill="1" applyBorder="1" applyAlignment="1">
      <alignment horizontal="left" vertical="top" wrapText="1"/>
    </xf>
    <xf numFmtId="0" fontId="41" fillId="10" borderId="11" xfId="0" applyFont="1" applyFill="1" applyBorder="1" applyAlignment="1">
      <alignment horizontal="left" vertical="top" wrapText="1"/>
    </xf>
    <xf numFmtId="0" fontId="41" fillId="2" borderId="55" xfId="0" applyFont="1" applyFill="1" applyBorder="1" applyAlignment="1">
      <alignment horizontal="left" vertical="top" wrapText="1"/>
    </xf>
    <xf numFmtId="0" fontId="41" fillId="2" borderId="5" xfId="0" applyFont="1" applyFill="1" applyBorder="1" applyAlignment="1">
      <alignment horizontal="left" vertical="top" wrapText="1"/>
    </xf>
    <xf numFmtId="0" fontId="41" fillId="10" borderId="2" xfId="0" applyFont="1" applyFill="1" applyBorder="1" applyAlignment="1">
      <alignment horizontal="left" vertical="top" wrapText="1"/>
    </xf>
    <xf numFmtId="0" fontId="41" fillId="10" borderId="38" xfId="0" applyFont="1" applyFill="1" applyBorder="1" applyAlignment="1">
      <alignment horizontal="left" vertical="top" wrapText="1"/>
    </xf>
    <xf numFmtId="0" fontId="41" fillId="5" borderId="10" xfId="0" applyFont="1" applyFill="1" applyBorder="1"/>
    <xf numFmtId="0" fontId="41" fillId="5" borderId="30" xfId="0" applyFont="1" applyFill="1" applyBorder="1"/>
    <xf numFmtId="9" fontId="41" fillId="5" borderId="15" xfId="0" applyNumberFormat="1" applyFont="1" applyFill="1" applyBorder="1" applyAlignment="1">
      <alignment horizontal="center" vertical="center" wrapText="1"/>
    </xf>
    <xf numFmtId="9" fontId="41" fillId="5" borderId="16" xfId="0" applyNumberFormat="1" applyFont="1" applyFill="1" applyBorder="1" applyAlignment="1">
      <alignment horizontal="center" vertical="center" wrapText="1"/>
    </xf>
    <xf numFmtId="9" fontId="41" fillId="5" borderId="53" xfId="0" applyNumberFormat="1" applyFont="1" applyFill="1" applyBorder="1" applyAlignment="1">
      <alignment horizontal="center" vertical="center" wrapText="1"/>
    </xf>
    <xf numFmtId="9" fontId="41" fillId="5" borderId="23" xfId="0" applyNumberFormat="1" applyFont="1" applyFill="1" applyBorder="1" applyAlignment="1">
      <alignment horizontal="center" vertical="center" wrapText="1"/>
    </xf>
    <xf numFmtId="9" fontId="41" fillId="5" borderId="0" xfId="0" applyNumberFormat="1" applyFont="1" applyFill="1" applyBorder="1" applyAlignment="1">
      <alignment horizontal="center" vertical="center" wrapText="1"/>
    </xf>
    <xf numFmtId="9" fontId="41" fillId="5" borderId="54" xfId="0" applyNumberFormat="1" applyFont="1" applyFill="1" applyBorder="1" applyAlignment="1">
      <alignment horizontal="center" vertical="center" wrapText="1"/>
    </xf>
    <xf numFmtId="9" fontId="41" fillId="5" borderId="55" xfId="0" applyNumberFormat="1" applyFont="1" applyFill="1" applyBorder="1" applyAlignment="1">
      <alignment horizontal="center" vertical="center" wrapText="1"/>
    </xf>
    <xf numFmtId="9" fontId="41" fillId="5" borderId="5" xfId="0" applyNumberFormat="1" applyFont="1" applyFill="1" applyBorder="1" applyAlignment="1">
      <alignment horizontal="center" vertical="center" wrapText="1"/>
    </xf>
    <xf numFmtId="9" fontId="41" fillId="5" borderId="6" xfId="0" applyNumberFormat="1" applyFont="1" applyFill="1" applyBorder="1" applyAlignment="1">
      <alignment horizontal="center" vertical="center" wrapText="1"/>
    </xf>
    <xf numFmtId="0" fontId="41" fillId="2" borderId="16" xfId="0" applyFont="1" applyFill="1" applyBorder="1" applyAlignment="1">
      <alignment horizontal="left" vertical="top" wrapText="1" indent="1"/>
    </xf>
    <xf numFmtId="0" fontId="41" fillId="2" borderId="17" xfId="0" applyFont="1" applyFill="1" applyBorder="1" applyAlignment="1">
      <alignment horizontal="left" vertical="top" wrapText="1" indent="1"/>
    </xf>
    <xf numFmtId="0" fontId="41" fillId="2" borderId="12" xfId="0" applyFont="1" applyFill="1" applyBorder="1" applyAlignment="1">
      <alignment horizontal="left" vertical="top" wrapText="1" indent="1"/>
    </xf>
    <xf numFmtId="0" fontId="41" fillId="2" borderId="13" xfId="0" applyFont="1" applyFill="1" applyBorder="1" applyAlignment="1">
      <alignment horizontal="left" vertical="top" wrapText="1" indent="1"/>
    </xf>
    <xf numFmtId="0" fontId="41" fillId="10" borderId="55" xfId="0" applyFont="1" applyFill="1" applyBorder="1" applyAlignment="1">
      <alignment horizontal="left" vertical="top" wrapText="1"/>
    </xf>
    <xf numFmtId="0" fontId="41" fillId="10" borderId="5" xfId="0" applyFont="1" applyFill="1" applyBorder="1" applyAlignment="1">
      <alignment horizontal="left" vertical="top" wrapText="1"/>
    </xf>
    <xf numFmtId="0" fontId="3" fillId="2" borderId="1" xfId="0" applyFont="1" applyFill="1" applyBorder="1" applyAlignment="1">
      <alignment vertical="top" wrapText="1"/>
    </xf>
    <xf numFmtId="0" fontId="41" fillId="2" borderId="2" xfId="0" applyFont="1" applyFill="1" applyBorder="1" applyAlignment="1">
      <alignment vertical="top" wrapText="1"/>
    </xf>
    <xf numFmtId="0" fontId="41" fillId="2" borderId="3" xfId="0" applyFont="1" applyFill="1" applyBorder="1" applyAlignment="1">
      <alignment vertical="top" wrapText="1"/>
    </xf>
    <xf numFmtId="0" fontId="41" fillId="2" borderId="0" xfId="0" applyFont="1" applyFill="1" applyAlignment="1">
      <alignment vertical="top" wrapText="1"/>
    </xf>
    <xf numFmtId="0" fontId="41" fillId="2" borderId="0" xfId="0" applyFont="1" applyFill="1" applyAlignment="1">
      <alignment vertical="top"/>
    </xf>
    <xf numFmtId="0" fontId="3" fillId="2" borderId="0" xfId="0" applyFont="1" applyFill="1"/>
    <xf numFmtId="0" fontId="41" fillId="2" borderId="0" xfId="0" applyFont="1" applyFill="1"/>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top" wrapText="1"/>
    </xf>
    <xf numFmtId="164" fontId="41" fillId="2" borderId="29" xfId="0" applyNumberFormat="1" applyFont="1" applyFill="1" applyBorder="1" applyAlignment="1">
      <alignment horizontal="center" vertical="top"/>
    </xf>
    <xf numFmtId="164" fontId="41" fillId="2" borderId="31" xfId="0" applyNumberFormat="1" applyFont="1" applyFill="1" applyBorder="1" applyAlignment="1">
      <alignment horizontal="center" vertical="top"/>
    </xf>
    <xf numFmtId="164" fontId="41" fillId="2" borderId="32" xfId="0" applyNumberFormat="1" applyFont="1" applyFill="1" applyBorder="1" applyAlignment="1">
      <alignment horizontal="center" vertical="top"/>
    </xf>
    <xf numFmtId="164" fontId="41" fillId="10" borderId="29" xfId="0" applyNumberFormat="1" applyFont="1" applyFill="1" applyBorder="1" applyAlignment="1">
      <alignment horizontal="center" vertical="top"/>
    </xf>
    <xf numFmtId="164" fontId="41" fillId="10" borderId="31" xfId="0" applyNumberFormat="1" applyFont="1" applyFill="1" applyBorder="1" applyAlignment="1">
      <alignment horizontal="center" vertical="top"/>
    </xf>
    <xf numFmtId="164" fontId="41" fillId="10" borderId="32" xfId="0" applyNumberFormat="1" applyFont="1" applyFill="1" applyBorder="1" applyAlignment="1">
      <alignment horizontal="center" vertical="top"/>
    </xf>
    <xf numFmtId="164" fontId="41" fillId="10" borderId="35" xfId="0" applyNumberFormat="1" applyFont="1" applyFill="1" applyBorder="1" applyAlignment="1">
      <alignment horizontal="center" vertical="top"/>
    </xf>
    <xf numFmtId="164" fontId="41" fillId="2" borderId="35" xfId="0" applyNumberFormat="1" applyFont="1" applyFill="1" applyBorder="1" applyAlignment="1">
      <alignment horizontal="center" vertical="top"/>
    </xf>
    <xf numFmtId="164" fontId="41" fillId="0" borderId="29" xfId="0" applyNumberFormat="1" applyFont="1" applyFill="1" applyBorder="1" applyAlignment="1">
      <alignment horizontal="center" vertical="top"/>
    </xf>
    <xf numFmtId="164" fontId="41" fillId="0" borderId="31" xfId="0" applyNumberFormat="1" applyFont="1" applyFill="1" applyBorder="1" applyAlignment="1">
      <alignment horizontal="center" vertical="top"/>
    </xf>
    <xf numFmtId="0" fontId="26" fillId="2" borderId="1" xfId="0" applyFont="1" applyFill="1" applyBorder="1"/>
    <xf numFmtId="0" fontId="26" fillId="2" borderId="2" xfId="0" applyFont="1" applyFill="1" applyBorder="1"/>
    <xf numFmtId="0" fontId="26" fillId="2" borderId="3" xfId="0" applyFont="1" applyFill="1" applyBorder="1"/>
    <xf numFmtId="0" fontId="22" fillId="2" borderId="4" xfId="0" applyFont="1" applyFill="1" applyBorder="1"/>
    <xf numFmtId="0" fontId="22" fillId="2" borderId="5" xfId="0" applyFont="1" applyFill="1" applyBorder="1"/>
    <xf numFmtId="0" fontId="22" fillId="2" borderId="6" xfId="0" applyFont="1" applyFill="1" applyBorder="1"/>
    <xf numFmtId="0" fontId="3" fillId="10" borderId="57" xfId="0" applyFont="1" applyFill="1" applyBorder="1" applyAlignment="1">
      <alignment horizontal="left" vertical="top" wrapText="1"/>
    </xf>
    <xf numFmtId="0" fontId="22" fillId="10" borderId="57" xfId="0" applyFont="1" applyFill="1" applyBorder="1" applyAlignment="1">
      <alignment horizontal="left" vertical="top" wrapText="1"/>
    </xf>
    <xf numFmtId="0" fontId="26" fillId="2" borderId="2" xfId="0" applyFont="1" applyFill="1" applyBorder="1" applyAlignment="1">
      <alignment horizontal="left" vertical="top"/>
    </xf>
    <xf numFmtId="0" fontId="26" fillId="2" borderId="3" xfId="0" applyFont="1" applyFill="1" applyBorder="1" applyAlignment="1">
      <alignment horizontal="left" vertical="top"/>
    </xf>
    <xf numFmtId="0" fontId="22" fillId="2" borderId="4" xfId="0" applyFont="1" applyFill="1" applyBorder="1" applyAlignment="1">
      <alignment horizontal="left" vertical="top"/>
    </xf>
    <xf numFmtId="0" fontId="22" fillId="2" borderId="5" xfId="0" applyFont="1" applyFill="1" applyBorder="1" applyAlignment="1">
      <alignment horizontal="left" vertical="top"/>
    </xf>
    <xf numFmtId="0" fontId="22" fillId="2" borderId="6" xfId="0" applyFont="1" applyFill="1" applyBorder="1" applyAlignment="1">
      <alignment horizontal="left" vertical="top"/>
    </xf>
    <xf numFmtId="0" fontId="22" fillId="2" borderId="7" xfId="0" applyFont="1" applyFill="1" applyBorder="1"/>
    <xf numFmtId="0" fontId="22" fillId="2" borderId="8" xfId="0" applyFont="1" applyFill="1" applyBorder="1"/>
    <xf numFmtId="0" fontId="22" fillId="2" borderId="9" xfId="0" applyFont="1" applyFill="1" applyBorder="1"/>
    <xf numFmtId="0" fontId="27" fillId="3" borderId="7" xfId="0" applyFont="1" applyFill="1" applyBorder="1" applyAlignment="1">
      <alignment vertical="top"/>
    </xf>
    <xf numFmtId="0" fontId="27" fillId="3" borderId="8" xfId="0" applyFont="1" applyFill="1" applyBorder="1" applyAlignment="1">
      <alignment vertical="top"/>
    </xf>
    <xf numFmtId="0" fontId="27" fillId="3" borderId="48" xfId="0" applyFont="1" applyFill="1" applyBorder="1" applyAlignment="1">
      <alignment vertical="top"/>
    </xf>
    <xf numFmtId="0" fontId="22" fillId="2" borderId="27" xfId="0" applyFont="1" applyFill="1" applyBorder="1" applyAlignment="1">
      <alignment horizontal="left" vertical="top" wrapText="1"/>
    </xf>
    <xf numFmtId="164" fontId="22" fillId="2" borderId="29" xfId="0" applyNumberFormat="1" applyFont="1" applyFill="1" applyBorder="1" applyAlignment="1">
      <alignment horizontal="center" vertical="top"/>
    </xf>
    <xf numFmtId="164" fontId="22" fillId="2" borderId="31" xfId="0" applyNumberFormat="1" applyFont="1" applyFill="1" applyBorder="1" applyAlignment="1">
      <alignment horizontal="center" vertical="top"/>
    </xf>
    <xf numFmtId="0" fontId="3" fillId="2" borderId="10" xfId="0" applyFont="1" applyFill="1" applyBorder="1" applyAlignment="1">
      <alignment horizontal="left" vertical="top" wrapText="1" indent="1"/>
    </xf>
    <xf numFmtId="0" fontId="22" fillId="2" borderId="10" xfId="0" applyFont="1" applyFill="1" applyBorder="1" applyAlignment="1">
      <alignment horizontal="left" vertical="top" wrapText="1" indent="1"/>
    </xf>
    <xf numFmtId="0" fontId="3" fillId="0" borderId="10" xfId="0" applyFont="1" applyFill="1" applyBorder="1" applyAlignment="1">
      <alignment horizontal="left" vertical="top" wrapText="1" indent="1"/>
    </xf>
    <xf numFmtId="0" fontId="22" fillId="0" borderId="10" xfId="0" applyFont="1" applyFill="1" applyBorder="1" applyAlignment="1">
      <alignment horizontal="left" vertical="top" wrapText="1" indent="1"/>
    </xf>
    <xf numFmtId="0" fontId="3" fillId="0" borderId="14" xfId="0" applyFont="1" applyFill="1" applyBorder="1" applyAlignment="1">
      <alignment horizontal="left" vertical="top" wrapText="1" indent="1"/>
    </xf>
    <xf numFmtId="0" fontId="22" fillId="0" borderId="14" xfId="0" applyFont="1" applyFill="1" applyBorder="1" applyAlignment="1">
      <alignment horizontal="left" vertical="top" wrapText="1" indent="1"/>
    </xf>
    <xf numFmtId="0" fontId="22" fillId="2" borderId="57" xfId="0" applyFont="1" applyFill="1" applyBorder="1" applyAlignment="1">
      <alignment horizontal="left" vertical="top" wrapText="1"/>
    </xf>
    <xf numFmtId="0" fontId="22" fillId="10" borderId="27" xfId="0" applyFont="1" applyFill="1" applyBorder="1" applyAlignment="1">
      <alignment horizontal="left" vertical="top" wrapText="1"/>
    </xf>
    <xf numFmtId="0" fontId="3" fillId="10" borderId="14" xfId="0" applyFont="1" applyFill="1" applyBorder="1" applyAlignment="1">
      <alignment horizontal="left" vertical="top" wrapText="1"/>
    </xf>
    <xf numFmtId="0" fontId="22" fillId="10" borderId="14" xfId="0" applyFont="1" applyFill="1" applyBorder="1" applyAlignment="1">
      <alignment horizontal="left" vertical="top" wrapText="1"/>
    </xf>
    <xf numFmtId="0" fontId="3" fillId="2" borderId="18" xfId="0" applyFont="1" applyFill="1" applyBorder="1" applyAlignment="1">
      <alignment horizontal="left" vertical="top" wrapText="1"/>
    </xf>
    <xf numFmtId="0" fontId="22" fillId="2" borderId="18" xfId="0" applyFont="1" applyFill="1" applyBorder="1" applyAlignment="1">
      <alignment horizontal="left" vertical="top" wrapText="1"/>
    </xf>
    <xf numFmtId="164" fontId="22" fillId="2" borderId="35" xfId="0" applyNumberFormat="1" applyFont="1" applyFill="1" applyBorder="1" applyAlignment="1">
      <alignment horizontal="center" vertical="top"/>
    </xf>
    <xf numFmtId="0" fontId="3" fillId="0" borderId="56" xfId="0" applyFont="1" applyFill="1" applyBorder="1" applyAlignment="1">
      <alignment horizontal="left" vertical="top" wrapText="1" indent="1"/>
    </xf>
    <xf numFmtId="0" fontId="22" fillId="0" borderId="56" xfId="0" applyFont="1" applyFill="1" applyBorder="1" applyAlignment="1">
      <alignment horizontal="left" vertical="top" wrapText="1" indent="1"/>
    </xf>
    <xf numFmtId="0" fontId="3" fillId="0" borderId="52"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26" xfId="0" applyFont="1" applyFill="1" applyBorder="1" applyAlignment="1">
      <alignment horizontal="left" vertical="top" wrapText="1"/>
    </xf>
    <xf numFmtId="164" fontId="22" fillId="2" borderId="25" xfId="0" applyNumberFormat="1" applyFont="1" applyFill="1" applyBorder="1" applyAlignment="1">
      <alignment horizontal="center" vertical="top"/>
    </xf>
    <xf numFmtId="164" fontId="22" fillId="2" borderId="32" xfId="0" applyNumberFormat="1" applyFont="1" applyFill="1" applyBorder="1" applyAlignment="1">
      <alignment horizontal="center" vertical="top"/>
    </xf>
    <xf numFmtId="0" fontId="22" fillId="10" borderId="56" xfId="0" applyFont="1" applyFill="1" applyBorder="1" applyAlignment="1">
      <alignment horizontal="left" vertical="top" wrapText="1"/>
    </xf>
    <xf numFmtId="164" fontId="22" fillId="10" borderId="29" xfId="0" applyNumberFormat="1" applyFont="1" applyFill="1" applyBorder="1" applyAlignment="1">
      <alignment horizontal="center" vertical="top"/>
    </xf>
    <xf numFmtId="164" fontId="22" fillId="10" borderId="35" xfId="0" applyNumberFormat="1" applyFont="1" applyFill="1" applyBorder="1" applyAlignment="1">
      <alignment horizontal="center" vertical="top"/>
    </xf>
    <xf numFmtId="0" fontId="22" fillId="10" borderId="10" xfId="0" applyFont="1" applyFill="1" applyBorder="1" applyAlignment="1">
      <alignment horizontal="left" vertical="top" wrapText="1" indent="1"/>
    </xf>
    <xf numFmtId="0" fontId="3" fillId="10" borderId="56" xfId="0" applyFont="1" applyFill="1" applyBorder="1" applyAlignment="1">
      <alignment horizontal="left" vertical="top" wrapText="1" indent="1"/>
    </xf>
    <xf numFmtId="0" fontId="22" fillId="10" borderId="56" xfId="0" applyFont="1" applyFill="1" applyBorder="1" applyAlignment="1">
      <alignment horizontal="left" vertical="top" wrapText="1" indent="1"/>
    </xf>
    <xf numFmtId="0" fontId="3" fillId="0" borderId="57" xfId="0" applyFont="1" applyFill="1" applyBorder="1" applyAlignment="1">
      <alignment horizontal="left" vertical="top" wrapText="1"/>
    </xf>
    <xf numFmtId="0" fontId="22" fillId="0" borderId="57" xfId="0" applyFont="1" applyFill="1" applyBorder="1" applyAlignment="1">
      <alignment horizontal="left" vertical="top" wrapText="1"/>
    </xf>
    <xf numFmtId="0" fontId="27" fillId="3" borderId="47" xfId="0" applyFont="1" applyFill="1" applyBorder="1" applyAlignment="1">
      <alignment vertical="top"/>
    </xf>
    <xf numFmtId="0" fontId="27" fillId="3" borderId="57" xfId="0" applyFont="1" applyFill="1" applyBorder="1" applyAlignment="1">
      <alignment vertical="top"/>
    </xf>
    <xf numFmtId="0" fontId="3" fillId="0" borderId="27" xfId="0" applyFont="1" applyFill="1" applyBorder="1" applyAlignment="1">
      <alignment horizontal="left" vertical="top" wrapText="1"/>
    </xf>
    <xf numFmtId="0" fontId="22" fillId="0" borderId="27" xfId="0" applyFont="1" applyFill="1" applyBorder="1" applyAlignment="1">
      <alignment horizontal="left" vertical="top" wrapText="1"/>
    </xf>
    <xf numFmtId="0" fontId="3" fillId="0" borderId="10" xfId="0" applyFont="1" applyFill="1" applyBorder="1" applyAlignment="1">
      <alignment horizontal="left" vertical="top" wrapText="1"/>
    </xf>
    <xf numFmtId="0" fontId="22" fillId="0" borderId="10" xfId="0" applyFont="1" applyFill="1" applyBorder="1" applyAlignment="1">
      <alignment horizontal="left" vertical="top" wrapText="1"/>
    </xf>
    <xf numFmtId="0" fontId="3" fillId="0" borderId="56" xfId="0" applyFont="1" applyFill="1" applyBorder="1" applyAlignment="1">
      <alignment horizontal="left" vertical="top" wrapText="1"/>
    </xf>
    <xf numFmtId="0" fontId="22" fillId="0" borderId="56" xfId="0" applyFont="1" applyFill="1" applyBorder="1" applyAlignment="1">
      <alignment horizontal="left" vertical="top" wrapText="1"/>
    </xf>
    <xf numFmtId="0" fontId="28" fillId="0" borderId="10" xfId="0" applyFont="1" applyBorder="1" applyAlignment="1">
      <alignment horizontal="left" vertical="top" wrapText="1" indent="1"/>
    </xf>
    <xf numFmtId="0" fontId="22" fillId="2" borderId="0" xfId="0" applyFont="1" applyFill="1" applyAlignment="1">
      <alignment vertical="top"/>
    </xf>
    <xf numFmtId="0" fontId="22" fillId="2" borderId="0" xfId="0" applyFont="1" applyFill="1" applyAlignment="1">
      <alignment vertical="top" wrapText="1"/>
    </xf>
    <xf numFmtId="0" fontId="22" fillId="0" borderId="1" xfId="0" applyFont="1" applyBorder="1" applyAlignment="1">
      <alignment horizontal="center" vertical="top"/>
    </xf>
    <xf numFmtId="0" fontId="22" fillId="0" borderId="61" xfId="0" applyFont="1" applyBorder="1" applyAlignment="1">
      <alignment horizontal="center" vertical="top"/>
    </xf>
    <xf numFmtId="0" fontId="22" fillId="0" borderId="4" xfId="0" applyFont="1" applyBorder="1" applyAlignment="1">
      <alignment horizontal="center" vertical="top"/>
    </xf>
    <xf numFmtId="0" fontId="22" fillId="0" borderId="42" xfId="0" applyFont="1" applyBorder="1"/>
    <xf numFmtId="0" fontId="22" fillId="0" borderId="27" xfId="0" applyFont="1" applyBorder="1"/>
    <xf numFmtId="0" fontId="22" fillId="0" borderId="50" xfId="0" applyFont="1" applyBorder="1" applyAlignment="1">
      <alignment horizontal="left" indent="1"/>
    </xf>
    <xf numFmtId="0" fontId="22" fillId="0" borderId="10" xfId="0" applyFont="1" applyBorder="1" applyAlignment="1">
      <alignment horizontal="left" indent="1"/>
    </xf>
    <xf numFmtId="0" fontId="22" fillId="5" borderId="52" xfId="0" applyFont="1" applyFill="1" applyBorder="1" applyAlignment="1">
      <alignment horizontal="center" vertical="top"/>
    </xf>
    <xf numFmtId="0" fontId="22" fillId="5" borderId="40" xfId="0" applyFont="1" applyFill="1" applyBorder="1" applyAlignment="1">
      <alignment horizontal="center" vertical="top"/>
    </xf>
    <xf numFmtId="0" fontId="22" fillId="5" borderId="66" xfId="0" applyFont="1" applyFill="1" applyBorder="1" applyAlignment="1">
      <alignment horizontal="center" vertical="top"/>
    </xf>
    <xf numFmtId="0" fontId="22" fillId="0" borderId="43" xfId="0" applyFont="1" applyBorder="1" applyAlignment="1">
      <alignment horizontal="left" indent="1"/>
    </xf>
    <xf numFmtId="0" fontId="22" fillId="0" borderId="56" xfId="0" applyFont="1" applyBorder="1" applyAlignment="1">
      <alignment horizontal="left" indent="1"/>
    </xf>
    <xf numFmtId="0" fontId="22" fillId="2" borderId="1" xfId="0" applyFont="1" applyFill="1" applyBorder="1" applyAlignment="1">
      <alignment vertical="top" wrapText="1"/>
    </xf>
    <xf numFmtId="0" fontId="22" fillId="2" borderId="2" xfId="0" applyFont="1" applyFill="1" applyBorder="1" applyAlignment="1">
      <alignment vertical="top" wrapText="1"/>
    </xf>
    <xf numFmtId="0" fontId="22" fillId="2" borderId="3" xfId="0" applyFont="1" applyFill="1" applyBorder="1" applyAlignment="1">
      <alignment vertical="top" wrapText="1"/>
    </xf>
    <xf numFmtId="0" fontId="22" fillId="2" borderId="0" xfId="0" applyFont="1" applyFill="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6" fillId="0" borderId="10" xfId="0" applyFont="1" applyFill="1" applyBorder="1" applyAlignment="1">
      <alignment vertical="top" wrapText="1"/>
    </xf>
    <xf numFmtId="0" fontId="6" fillId="0" borderId="10" xfId="0" applyFont="1" applyFill="1" applyBorder="1" applyAlignment="1">
      <alignment horizontal="center" vertical="top" wrapText="1"/>
    </xf>
    <xf numFmtId="0" fontId="21" fillId="2" borderId="4"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3" fillId="2" borderId="0" xfId="0" applyFont="1" applyFill="1" applyAlignment="1">
      <alignment horizontal="left" vertical="top"/>
    </xf>
    <xf numFmtId="0" fontId="6" fillId="0" borderId="15"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17" xfId="0" applyFont="1" applyFill="1" applyBorder="1" applyAlignment="1">
      <alignment vertical="top" wrapText="1"/>
    </xf>
    <xf numFmtId="0" fontId="6" fillId="0" borderId="21" xfId="0" applyFont="1" applyFill="1" applyBorder="1" applyAlignment="1">
      <alignment vertical="top" wrapText="1"/>
    </xf>
    <xf numFmtId="0" fontId="6" fillId="0" borderId="14" xfId="0" applyFont="1" applyFill="1" applyBorder="1" applyAlignment="1">
      <alignment vertical="top" wrapText="1"/>
    </xf>
    <xf numFmtId="0" fontId="6" fillId="0" borderId="18" xfId="0" applyFont="1" applyFill="1" applyBorder="1" applyAlignment="1">
      <alignment vertical="top" wrapText="1"/>
    </xf>
    <xf numFmtId="0" fontId="6" fillId="0" borderId="14"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22" xfId="0" applyFont="1" applyFill="1" applyBorder="1" applyAlignment="1">
      <alignment vertical="top" wrapText="1"/>
    </xf>
    <xf numFmtId="0" fontId="6" fillId="0" borderId="23" xfId="0" applyFont="1" applyFill="1" applyBorder="1" applyAlignment="1">
      <alignment horizontal="center" vertical="top" wrapText="1"/>
    </xf>
  </cellXfs>
  <cellStyles count="5">
    <cellStyle name="Good" xfId="3" builtinId="26"/>
    <cellStyle name="Hyperlink" xfId="1" builtinId="8"/>
    <cellStyle name="Normal" xfId="0" builtinId="0"/>
    <cellStyle name="Normal 2" xfId="4" xr:uid="{00000000-0005-0000-0000-000003000000}"/>
    <cellStyle name="Percent" xfId="2" builtinId="5"/>
  </cellStyles>
  <dxfs count="488">
    <dxf>
      <fill>
        <patternFill>
          <bgColor theme="1" tint="0.499984740745262"/>
        </patternFill>
      </fill>
    </dxf>
    <dxf>
      <fill>
        <patternFill>
          <bgColor rgb="FFA9D08E"/>
        </patternFill>
      </fill>
    </dxf>
    <dxf>
      <fill>
        <patternFill>
          <bgColor rgb="FFF79F8D"/>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A9D08E"/>
        </patternFill>
      </fill>
    </dxf>
    <dxf>
      <fill>
        <patternFill>
          <bgColor rgb="FFF79F8D"/>
        </patternFill>
      </fill>
    </dxf>
    <dxf>
      <fill>
        <patternFill>
          <bgColor theme="1" tint="0.499984740745262"/>
        </patternFill>
      </fill>
    </dxf>
    <dxf>
      <fill>
        <patternFill>
          <bgColor rgb="FFA9D08E"/>
        </patternFill>
      </fill>
    </dxf>
    <dxf>
      <fill>
        <patternFill>
          <bgColor rgb="FFF79F8D"/>
        </patternFill>
      </fill>
    </dxf>
    <dxf>
      <fill>
        <patternFill>
          <bgColor theme="1" tint="0.499984740745262"/>
        </patternFill>
      </fill>
    </dxf>
    <dxf>
      <fill>
        <patternFill>
          <bgColor rgb="FFA9D08E"/>
        </patternFill>
      </fill>
    </dxf>
    <dxf>
      <fill>
        <patternFill>
          <bgColor rgb="FFF79F8D"/>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A9D08E"/>
        </patternFill>
      </fill>
    </dxf>
    <dxf>
      <fill>
        <patternFill>
          <bgColor rgb="FFF79F8D"/>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A9D08E"/>
        </patternFill>
      </fill>
    </dxf>
    <dxf>
      <fill>
        <patternFill>
          <bgColor rgb="FFF79F8D"/>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Medium9"/>
  <colors>
    <mruColors>
      <color rgb="FFE2E2E2"/>
      <color rgb="FFCDFFF4"/>
      <color rgb="FF0000FF"/>
      <color rgb="FFF79F8D"/>
      <color rgb="FFA9D08E"/>
      <color rgb="FFCCFFCC"/>
      <color rgb="FFD2E8B2"/>
      <color rgb="FF94C9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76200</xdr:rowOff>
    </xdr:from>
    <xdr:to>
      <xdr:col>14</xdr:col>
      <xdr:colOff>114300</xdr:colOff>
      <xdr:row>15</xdr:row>
      <xdr:rowOff>152401</xdr:rowOff>
    </xdr:to>
    <xdr:pic>
      <xdr:nvPicPr>
        <xdr:cNvPr id="3" name="Picture 110" descr="standard-4">
          <a:extLst>
            <a:ext uri="{FF2B5EF4-FFF2-40B4-BE49-F238E27FC236}">
              <a16:creationId xmlns:a16="http://schemas.microsoft.com/office/drawing/2014/main" id="{C7A10FB1-2D31-4AB7-91E9-3EC3D14DAD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14300" y="2066925"/>
          <a:ext cx="8039100" cy="942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11</xdr:row>
      <xdr:rowOff>171450</xdr:rowOff>
    </xdr:from>
    <xdr:to>
      <xdr:col>13</xdr:col>
      <xdr:colOff>323850</xdr:colOff>
      <xdr:row>15</xdr:row>
      <xdr:rowOff>47625</xdr:rowOff>
    </xdr:to>
    <xdr:sp macro="" textlink="">
      <xdr:nvSpPr>
        <xdr:cNvPr id="5" name="Text Box 2">
          <a:extLst>
            <a:ext uri="{FF2B5EF4-FFF2-40B4-BE49-F238E27FC236}">
              <a16:creationId xmlns:a16="http://schemas.microsoft.com/office/drawing/2014/main" id="{9FBC1A93-81C5-43A2-A252-C4709D93A433}"/>
            </a:ext>
          </a:extLst>
        </xdr:cNvPr>
        <xdr:cNvSpPr txBox="1">
          <a:spLocks noChangeArrowheads="1"/>
        </xdr:cNvSpPr>
      </xdr:nvSpPr>
      <xdr:spPr bwMode="auto">
        <a:xfrm>
          <a:off x="209550" y="2162175"/>
          <a:ext cx="75438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National</a:t>
          </a:r>
          <a:r>
            <a:rPr lang="en-AU" sz="2000" baseline="0">
              <a:solidFill>
                <a:srgbClr val="FFFFFF"/>
              </a:solidFill>
              <a:effectLst/>
              <a:latin typeface="MetaOT-Norm"/>
              <a:ea typeface="Times New Roman" panose="02020603050405020304" pitchFamily="18" charset="0"/>
              <a:cs typeface="Times New Roman" panose="02020603050405020304" pitchFamily="18" charset="0"/>
            </a:rPr>
            <a:t> Safety and Quality Health Service (NSQHS) Standards</a:t>
          </a:r>
        </a:p>
        <a:p>
          <a:pPr>
            <a:spcAft>
              <a:spcPts val="0"/>
            </a:spcAft>
          </a:pPr>
          <a:r>
            <a:rPr lang="en-AU" sz="2000" baseline="0">
              <a:solidFill>
                <a:srgbClr val="FFFFFF"/>
              </a:solidFill>
              <a:effectLst/>
              <a:latin typeface="MetaOT-Norm"/>
              <a:ea typeface="Times New Roman" panose="02020603050405020304" pitchFamily="18" charset="0"/>
              <a:cs typeface="Times New Roman" panose="02020603050405020304" pitchFamily="18" charset="0"/>
            </a:rPr>
            <a:t>Standard 4 Medication Safety - Edition 2</a:t>
          </a:r>
          <a:endParaRPr lang="en-AU" sz="11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14</xdr:col>
      <xdr:colOff>76200</xdr:colOff>
      <xdr:row>11</xdr:row>
      <xdr:rowOff>0</xdr:rowOff>
    </xdr:from>
    <xdr:to>
      <xdr:col>15</xdr:col>
      <xdr:colOff>571500</xdr:colOff>
      <xdr:row>16</xdr:row>
      <xdr:rowOff>57150</xdr:rowOff>
    </xdr:to>
    <xdr:pic>
      <xdr:nvPicPr>
        <xdr:cNvPr id="6" name="Picture 7" descr="Icon for the Medication Safety Standard">
          <a:extLst>
            <a:ext uri="{FF2B5EF4-FFF2-40B4-BE49-F238E27FC236}">
              <a16:creationId xmlns:a16="http://schemas.microsoft.com/office/drawing/2014/main" id="{551E7766-2B58-49CE-9F4E-1F12573C33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15300" y="1990725"/>
          <a:ext cx="11049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16</xdr:col>
      <xdr:colOff>0</xdr:colOff>
      <xdr:row>10</xdr:row>
      <xdr:rowOff>28574</xdr:rowOff>
    </xdr:to>
    <xdr:pic>
      <xdr:nvPicPr>
        <xdr:cNvPr id="8" name="Picture 7">
          <a:extLst>
            <a:ext uri="{FF2B5EF4-FFF2-40B4-BE49-F238E27FC236}">
              <a16:creationId xmlns:a16="http://schemas.microsoft.com/office/drawing/2014/main" id="{A2854A74-AD06-4977-B61D-1524D7ED08A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80975" y="0"/>
          <a:ext cx="9144000" cy="18383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21166</xdr:colOff>
      <xdr:row>11</xdr:row>
      <xdr:rowOff>74083</xdr:rowOff>
    </xdr:from>
    <xdr:to>
      <xdr:col>13</xdr:col>
      <xdr:colOff>161925</xdr:colOff>
      <xdr:row>16</xdr:row>
      <xdr:rowOff>0</xdr:rowOff>
    </xdr:to>
    <xdr:pic>
      <xdr:nvPicPr>
        <xdr:cNvPr id="7" name="Picture 110" descr="standard-4">
          <a:extLst>
            <a:ext uri="{FF2B5EF4-FFF2-40B4-BE49-F238E27FC236}">
              <a16:creationId xmlns:a16="http://schemas.microsoft.com/office/drawing/2014/main" id="{7DAA7111-AA88-4DC7-A231-F9C97AB92F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54516" y="1855258"/>
          <a:ext cx="7455959" cy="983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127001</xdr:colOff>
      <xdr:row>10</xdr:row>
      <xdr:rowOff>152400</xdr:rowOff>
    </xdr:from>
    <xdr:to>
      <xdr:col>14</xdr:col>
      <xdr:colOff>709185</xdr:colOff>
      <xdr:row>16</xdr:row>
      <xdr:rowOff>117476</xdr:rowOff>
    </xdr:to>
    <xdr:pic>
      <xdr:nvPicPr>
        <xdr:cNvPr id="9" name="Picture 7" descr="Icon for the Medication Safety Standard">
          <a:extLst>
            <a:ext uri="{FF2B5EF4-FFF2-40B4-BE49-F238E27FC236}">
              <a16:creationId xmlns:a16="http://schemas.microsoft.com/office/drawing/2014/main" id="{25C6435B-8723-478D-8EF8-5692A21F4F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75551" y="1771650"/>
          <a:ext cx="1191784" cy="1184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114300</xdr:colOff>
      <xdr:row>12</xdr:row>
      <xdr:rowOff>38100</xdr:rowOff>
    </xdr:from>
    <xdr:to>
      <xdr:col>10</xdr:col>
      <xdr:colOff>266700</xdr:colOff>
      <xdr:row>15</xdr:row>
      <xdr:rowOff>93133</xdr:rowOff>
    </xdr:to>
    <xdr:sp macro="" textlink="">
      <xdr:nvSpPr>
        <xdr:cNvPr id="11" name="Text Box 2">
          <a:extLst>
            <a:ext uri="{FF2B5EF4-FFF2-40B4-BE49-F238E27FC236}">
              <a16:creationId xmlns:a16="http://schemas.microsoft.com/office/drawing/2014/main" id="{B9DDECC2-224E-4933-9D80-715C62B75768}"/>
            </a:ext>
          </a:extLst>
        </xdr:cNvPr>
        <xdr:cNvSpPr txBox="1">
          <a:spLocks noChangeArrowheads="1"/>
        </xdr:cNvSpPr>
      </xdr:nvSpPr>
      <xdr:spPr bwMode="auto">
        <a:xfrm>
          <a:off x="247650" y="2000250"/>
          <a:ext cx="5638800" cy="740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NSQHS Standard 4 Medication Safety</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Facility collection audit tool – Edition 2</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xdr:col>
      <xdr:colOff>22860</xdr:colOff>
      <xdr:row>248</xdr:row>
      <xdr:rowOff>125757</xdr:rowOff>
    </xdr:from>
    <xdr:to>
      <xdr:col>2</xdr:col>
      <xdr:colOff>394335</xdr:colOff>
      <xdr:row>250</xdr:row>
      <xdr:rowOff>139064</xdr:rowOff>
    </xdr:to>
    <xdr:pic>
      <xdr:nvPicPr>
        <xdr:cNvPr id="3" name="Picture 2">
          <a:extLst>
            <a:ext uri="{FF2B5EF4-FFF2-40B4-BE49-F238E27FC236}">
              <a16:creationId xmlns:a16="http://schemas.microsoft.com/office/drawing/2014/main" id="{89DF92E2-CF54-43B1-9565-6211844826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5740" y="48070797"/>
          <a:ext cx="996315" cy="348587"/>
        </a:xfrm>
        <a:prstGeom prst="rect">
          <a:avLst/>
        </a:prstGeom>
      </xdr:spPr>
    </xdr:pic>
    <xdr:clientData/>
  </xdr:twoCellAnchor>
  <xdr:twoCellAnchor editAs="oneCell">
    <xdr:from>
      <xdr:col>1</xdr:col>
      <xdr:colOff>0</xdr:colOff>
      <xdr:row>0</xdr:row>
      <xdr:rowOff>0</xdr:rowOff>
    </xdr:from>
    <xdr:to>
      <xdr:col>15</xdr:col>
      <xdr:colOff>0</xdr:colOff>
      <xdr:row>10</xdr:row>
      <xdr:rowOff>47624</xdr:rowOff>
    </xdr:to>
    <xdr:pic>
      <xdr:nvPicPr>
        <xdr:cNvPr id="8" name="Picture 7">
          <a:extLst>
            <a:ext uri="{FF2B5EF4-FFF2-40B4-BE49-F238E27FC236}">
              <a16:creationId xmlns:a16="http://schemas.microsoft.com/office/drawing/2014/main" id="{7DB09A29-765D-45B3-ABCB-33554C9143E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0975" y="0"/>
          <a:ext cx="8696325" cy="16668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158749</xdr:rowOff>
    </xdr:from>
    <xdr:to>
      <xdr:col>12</xdr:col>
      <xdr:colOff>136970</xdr:colOff>
      <xdr:row>13</xdr:row>
      <xdr:rowOff>57150</xdr:rowOff>
    </xdr:to>
    <xdr:pic>
      <xdr:nvPicPr>
        <xdr:cNvPr id="7" name="Picture 110" descr="standard-4">
          <a:extLst>
            <a:ext uri="{FF2B5EF4-FFF2-40B4-BE49-F238E27FC236}">
              <a16:creationId xmlns:a16="http://schemas.microsoft.com/office/drawing/2014/main" id="{C7E885A1-6938-4103-9F9F-B72DEB928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33350" y="1454149"/>
          <a:ext cx="6842570" cy="927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52917</xdr:colOff>
      <xdr:row>9</xdr:row>
      <xdr:rowOff>39158</xdr:rowOff>
    </xdr:from>
    <xdr:to>
      <xdr:col>10</xdr:col>
      <xdr:colOff>205317</xdr:colOff>
      <xdr:row>12</xdr:row>
      <xdr:rowOff>94191</xdr:rowOff>
    </xdr:to>
    <xdr:sp macro="" textlink="">
      <xdr:nvSpPr>
        <xdr:cNvPr id="8" name="Text Box 2">
          <a:extLst>
            <a:ext uri="{FF2B5EF4-FFF2-40B4-BE49-F238E27FC236}">
              <a16:creationId xmlns:a16="http://schemas.microsoft.com/office/drawing/2014/main" id="{0944B454-02CD-4DDD-938B-AB1B77E6175A}"/>
            </a:ext>
          </a:extLst>
        </xdr:cNvPr>
        <xdr:cNvSpPr txBox="1">
          <a:spLocks noChangeArrowheads="1"/>
        </xdr:cNvSpPr>
      </xdr:nvSpPr>
      <xdr:spPr bwMode="auto">
        <a:xfrm>
          <a:off x="190500" y="1944158"/>
          <a:ext cx="5676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NSQHS Standard 4 Medication Safety</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Ward/Unit collection audit tool – Edition 2</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12</xdr:col>
      <xdr:colOff>110066</xdr:colOff>
      <xdr:row>8</xdr:row>
      <xdr:rowOff>94191</xdr:rowOff>
    </xdr:from>
    <xdr:to>
      <xdr:col>13</xdr:col>
      <xdr:colOff>581025</xdr:colOff>
      <xdr:row>13</xdr:row>
      <xdr:rowOff>144201</xdr:rowOff>
    </xdr:to>
    <xdr:pic>
      <xdr:nvPicPr>
        <xdr:cNvPr id="9" name="Picture 7" descr="Icon for the Medication Safety Standard">
          <a:extLst>
            <a:ext uri="{FF2B5EF4-FFF2-40B4-BE49-F238E27FC236}">
              <a16:creationId xmlns:a16="http://schemas.microsoft.com/office/drawing/2014/main" id="{255F419B-F15B-4E5B-8076-ABCC5FC3E4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9016" y="1389591"/>
          <a:ext cx="1080559" cy="1078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71</xdr:row>
      <xdr:rowOff>114300</xdr:rowOff>
    </xdr:from>
    <xdr:to>
      <xdr:col>2</xdr:col>
      <xdr:colOff>447675</xdr:colOff>
      <xdr:row>73</xdr:row>
      <xdr:rowOff>127607</xdr:rowOff>
    </xdr:to>
    <xdr:pic>
      <xdr:nvPicPr>
        <xdr:cNvPr id="11" name="Picture 10">
          <a:extLst>
            <a:ext uri="{FF2B5EF4-FFF2-40B4-BE49-F238E27FC236}">
              <a16:creationId xmlns:a16="http://schemas.microsoft.com/office/drawing/2014/main" id="{6D194795-2B2E-4D45-A5EA-7BB995D0F8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9080" y="13830300"/>
          <a:ext cx="996315" cy="348587"/>
        </a:xfrm>
        <a:prstGeom prst="rect">
          <a:avLst/>
        </a:prstGeom>
      </xdr:spPr>
    </xdr:pic>
    <xdr:clientData/>
  </xdr:twoCellAnchor>
  <xdr:twoCellAnchor editAs="oneCell">
    <xdr:from>
      <xdr:col>1</xdr:col>
      <xdr:colOff>0</xdr:colOff>
      <xdr:row>0</xdr:row>
      <xdr:rowOff>0</xdr:rowOff>
    </xdr:from>
    <xdr:to>
      <xdr:col>16</xdr:col>
      <xdr:colOff>673100</xdr:colOff>
      <xdr:row>7</xdr:row>
      <xdr:rowOff>142240</xdr:rowOff>
    </xdr:to>
    <xdr:pic>
      <xdr:nvPicPr>
        <xdr:cNvPr id="12" name="Picture 11">
          <a:extLst>
            <a:ext uri="{FF2B5EF4-FFF2-40B4-BE49-F238E27FC236}">
              <a16:creationId xmlns:a16="http://schemas.microsoft.com/office/drawing/2014/main" id="{DDE8F034-7BEE-41D2-B065-3EF7AB3EC8EC}"/>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0975" y="0"/>
          <a:ext cx="10693400" cy="1275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158749</xdr:rowOff>
    </xdr:from>
    <xdr:to>
      <xdr:col>12</xdr:col>
      <xdr:colOff>136970</xdr:colOff>
      <xdr:row>13</xdr:row>
      <xdr:rowOff>38100</xdr:rowOff>
    </xdr:to>
    <xdr:pic>
      <xdr:nvPicPr>
        <xdr:cNvPr id="2" name="Picture 110" descr="standard-4">
          <a:extLst>
            <a:ext uri="{FF2B5EF4-FFF2-40B4-BE49-F238E27FC236}">
              <a16:creationId xmlns:a16="http://schemas.microsoft.com/office/drawing/2014/main" id="{E35432DC-8B6F-4011-87D4-4106C96C2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33350" y="1454149"/>
          <a:ext cx="6842570" cy="908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52917</xdr:colOff>
      <xdr:row>9</xdr:row>
      <xdr:rowOff>39158</xdr:rowOff>
    </xdr:from>
    <xdr:to>
      <xdr:col>10</xdr:col>
      <xdr:colOff>205317</xdr:colOff>
      <xdr:row>12</xdr:row>
      <xdr:rowOff>94191</xdr:rowOff>
    </xdr:to>
    <xdr:sp macro="" textlink="">
      <xdr:nvSpPr>
        <xdr:cNvPr id="3" name="Text Box 2">
          <a:extLst>
            <a:ext uri="{FF2B5EF4-FFF2-40B4-BE49-F238E27FC236}">
              <a16:creationId xmlns:a16="http://schemas.microsoft.com/office/drawing/2014/main" id="{227AFD92-77CB-4242-AB97-264A7BD65648}"/>
            </a:ext>
          </a:extLst>
        </xdr:cNvPr>
        <xdr:cNvSpPr txBox="1">
          <a:spLocks noChangeArrowheads="1"/>
        </xdr:cNvSpPr>
      </xdr:nvSpPr>
      <xdr:spPr bwMode="auto">
        <a:xfrm>
          <a:off x="186267" y="1496483"/>
          <a:ext cx="5638800" cy="740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NSQHS Standard 4 Medication Safety</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Patient</a:t>
          </a:r>
          <a:r>
            <a:rPr lang="en-AU" sz="2000" baseline="0">
              <a:solidFill>
                <a:srgbClr val="FFFFFF"/>
              </a:solidFill>
              <a:effectLst/>
              <a:latin typeface="MetaOT-Norm"/>
              <a:ea typeface="Times New Roman" panose="02020603050405020304" pitchFamily="18" charset="0"/>
              <a:cs typeface="Times New Roman" panose="02020603050405020304" pitchFamily="18" charset="0"/>
            </a:rPr>
            <a:t> collection </a:t>
          </a:r>
          <a:r>
            <a:rPr lang="en-AU" sz="2000">
              <a:solidFill>
                <a:srgbClr val="FFFFFF"/>
              </a:solidFill>
              <a:effectLst/>
              <a:latin typeface="MetaOT-Norm"/>
              <a:ea typeface="Times New Roman" panose="02020603050405020304" pitchFamily="18" charset="0"/>
              <a:cs typeface="Times New Roman" panose="02020603050405020304" pitchFamily="18" charset="0"/>
            </a:rPr>
            <a:t>audit tool – Edition</a:t>
          </a:r>
          <a:r>
            <a:rPr lang="en-AU" sz="2000" baseline="0">
              <a:solidFill>
                <a:srgbClr val="FFFFFF"/>
              </a:solidFill>
              <a:effectLst/>
              <a:latin typeface="MetaOT-Norm"/>
              <a:ea typeface="Times New Roman" panose="02020603050405020304" pitchFamily="18" charset="0"/>
              <a:cs typeface="Times New Roman" panose="02020603050405020304" pitchFamily="18" charset="0"/>
            </a:rPr>
            <a:t> 2</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12</xdr:col>
      <xdr:colOff>104775</xdr:colOff>
      <xdr:row>8</xdr:row>
      <xdr:rowOff>50892</xdr:rowOff>
    </xdr:from>
    <xdr:to>
      <xdr:col>13</xdr:col>
      <xdr:colOff>601134</xdr:colOff>
      <xdr:row>13</xdr:row>
      <xdr:rowOff>126258</xdr:rowOff>
    </xdr:to>
    <xdr:pic>
      <xdr:nvPicPr>
        <xdr:cNvPr id="4" name="Picture 7" descr="Icon for the Medication Safety Standard">
          <a:extLst>
            <a:ext uri="{FF2B5EF4-FFF2-40B4-BE49-F238E27FC236}">
              <a16:creationId xmlns:a16="http://schemas.microsoft.com/office/drawing/2014/main" id="{FAE97914-3CC0-498E-B50D-67C63F463A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346292"/>
          <a:ext cx="1105959" cy="110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119</xdr:row>
      <xdr:rowOff>106680</xdr:rowOff>
    </xdr:from>
    <xdr:to>
      <xdr:col>2</xdr:col>
      <xdr:colOff>409575</xdr:colOff>
      <xdr:row>121</xdr:row>
      <xdr:rowOff>119987</xdr:rowOff>
    </xdr:to>
    <xdr:pic>
      <xdr:nvPicPr>
        <xdr:cNvPr id="7" name="Picture 6">
          <a:extLst>
            <a:ext uri="{FF2B5EF4-FFF2-40B4-BE49-F238E27FC236}">
              <a16:creationId xmlns:a16="http://schemas.microsoft.com/office/drawing/2014/main" id="{A4739591-0D32-4D79-8717-568FCF7B48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0980" y="19514820"/>
          <a:ext cx="996315" cy="348587"/>
        </a:xfrm>
        <a:prstGeom prst="rect">
          <a:avLst/>
        </a:prstGeom>
      </xdr:spPr>
    </xdr:pic>
    <xdr:clientData/>
  </xdr:twoCellAnchor>
  <xdr:twoCellAnchor editAs="oneCell">
    <xdr:from>
      <xdr:col>1</xdr:col>
      <xdr:colOff>0</xdr:colOff>
      <xdr:row>0</xdr:row>
      <xdr:rowOff>0</xdr:rowOff>
    </xdr:from>
    <xdr:to>
      <xdr:col>17</xdr:col>
      <xdr:colOff>625475</xdr:colOff>
      <xdr:row>7</xdr:row>
      <xdr:rowOff>142240</xdr:rowOff>
    </xdr:to>
    <xdr:pic>
      <xdr:nvPicPr>
        <xdr:cNvPr id="8" name="Picture 7">
          <a:extLst>
            <a:ext uri="{FF2B5EF4-FFF2-40B4-BE49-F238E27FC236}">
              <a16:creationId xmlns:a16="http://schemas.microsoft.com/office/drawing/2014/main" id="{F95C17C8-16F5-4FBA-8711-5870143EAF0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0975" y="0"/>
          <a:ext cx="10693400" cy="127571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171449</xdr:colOff>
      <xdr:row>12</xdr:row>
      <xdr:rowOff>95250</xdr:rowOff>
    </xdr:from>
    <xdr:to>
      <xdr:col>15</xdr:col>
      <xdr:colOff>638174</xdr:colOff>
      <xdr:row>16</xdr:row>
      <xdr:rowOff>314325</xdr:rowOff>
    </xdr:to>
    <xdr:pic>
      <xdr:nvPicPr>
        <xdr:cNvPr id="8" name="Picture 110" descr="standard-4">
          <a:extLst>
            <a:ext uri="{FF2B5EF4-FFF2-40B4-BE49-F238E27FC236}">
              <a16:creationId xmlns:a16="http://schemas.microsoft.com/office/drawing/2014/main" id="{EF5C77CC-4624-49C5-9DE5-2A689674E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71449" y="2038350"/>
          <a:ext cx="81153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13</xdr:row>
      <xdr:rowOff>9525</xdr:rowOff>
    </xdr:from>
    <xdr:to>
      <xdr:col>12</xdr:col>
      <xdr:colOff>104775</xdr:colOff>
      <xdr:row>16</xdr:row>
      <xdr:rowOff>228600</xdr:rowOff>
    </xdr:to>
    <xdr:sp macro="" textlink="">
      <xdr:nvSpPr>
        <xdr:cNvPr id="9" name="Text Box 2">
          <a:extLst>
            <a:ext uri="{FF2B5EF4-FFF2-40B4-BE49-F238E27FC236}">
              <a16:creationId xmlns:a16="http://schemas.microsoft.com/office/drawing/2014/main" id="{34C46161-ADCE-40BB-9DE4-EE2E49AC1EAD}"/>
            </a:ext>
          </a:extLst>
        </xdr:cNvPr>
        <xdr:cNvSpPr txBox="1">
          <a:spLocks noChangeArrowheads="1"/>
        </xdr:cNvSpPr>
      </xdr:nvSpPr>
      <xdr:spPr bwMode="auto">
        <a:xfrm>
          <a:off x="219075" y="2114550"/>
          <a:ext cx="5676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NSQHS Standard 4 Medication Safety</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Ward/Unit level</a:t>
          </a:r>
          <a:r>
            <a:rPr lang="en-AU" sz="2000" baseline="0">
              <a:solidFill>
                <a:srgbClr val="FFFFFF"/>
              </a:solidFill>
              <a:effectLst/>
              <a:latin typeface="MetaOT-Norm"/>
              <a:ea typeface="Times New Roman" panose="02020603050405020304" pitchFamily="18" charset="0"/>
              <a:cs typeface="Times New Roman" panose="02020603050405020304" pitchFamily="18" charset="0"/>
            </a:rPr>
            <a:t> </a:t>
          </a:r>
          <a:r>
            <a:rPr lang="en-AU" sz="2000">
              <a:solidFill>
                <a:srgbClr val="FFFFFF"/>
              </a:solidFill>
              <a:effectLst/>
              <a:latin typeface="MetaOT-Norm"/>
              <a:ea typeface="Times New Roman" panose="02020603050405020304" pitchFamily="18" charset="0"/>
              <a:cs typeface="Times New Roman" panose="02020603050405020304" pitchFamily="18" charset="0"/>
            </a:rPr>
            <a:t>results – Edition 2</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15</xdr:col>
      <xdr:colOff>600074</xdr:colOff>
      <xdr:row>11</xdr:row>
      <xdr:rowOff>123098</xdr:rowOff>
    </xdr:from>
    <xdr:to>
      <xdr:col>16</xdr:col>
      <xdr:colOff>1000124</xdr:colOff>
      <xdr:row>17</xdr:row>
      <xdr:rowOff>95250</xdr:rowOff>
    </xdr:to>
    <xdr:pic>
      <xdr:nvPicPr>
        <xdr:cNvPr id="10" name="Picture 7" descr="Icon for the Medication Safety Standard">
          <a:extLst>
            <a:ext uri="{FF2B5EF4-FFF2-40B4-BE49-F238E27FC236}">
              <a16:creationId xmlns:a16="http://schemas.microsoft.com/office/drawing/2014/main" id="{F0174FDE-F976-4775-BAE2-16FF9417F8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48649" y="1904273"/>
          <a:ext cx="1152525" cy="1143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60960</xdr:colOff>
      <xdr:row>71</xdr:row>
      <xdr:rowOff>152400</xdr:rowOff>
    </xdr:from>
    <xdr:to>
      <xdr:col>3</xdr:col>
      <xdr:colOff>51435</xdr:colOff>
      <xdr:row>74</xdr:row>
      <xdr:rowOff>3782</xdr:rowOff>
    </xdr:to>
    <xdr:pic>
      <xdr:nvPicPr>
        <xdr:cNvPr id="7" name="Picture 6">
          <a:extLst>
            <a:ext uri="{FF2B5EF4-FFF2-40B4-BE49-F238E27FC236}">
              <a16:creationId xmlns:a16="http://schemas.microsoft.com/office/drawing/2014/main" id="{05B5F50C-99F4-47B2-BB17-C5AB621713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840" y="13982700"/>
          <a:ext cx="996315" cy="348587"/>
        </a:xfrm>
        <a:prstGeom prst="rect">
          <a:avLst/>
        </a:prstGeom>
      </xdr:spPr>
    </xdr:pic>
    <xdr:clientData/>
  </xdr:twoCellAnchor>
  <xdr:twoCellAnchor editAs="oneCell">
    <xdr:from>
      <xdr:col>1</xdr:col>
      <xdr:colOff>0</xdr:colOff>
      <xdr:row>0</xdr:row>
      <xdr:rowOff>0</xdr:rowOff>
    </xdr:from>
    <xdr:to>
      <xdr:col>17</xdr:col>
      <xdr:colOff>0</xdr:colOff>
      <xdr:row>11</xdr:row>
      <xdr:rowOff>38099</xdr:rowOff>
    </xdr:to>
    <xdr:pic>
      <xdr:nvPicPr>
        <xdr:cNvPr id="12" name="Picture 11">
          <a:extLst>
            <a:ext uri="{FF2B5EF4-FFF2-40B4-BE49-F238E27FC236}">
              <a16:creationId xmlns:a16="http://schemas.microsoft.com/office/drawing/2014/main" id="{A2ABEFC4-E764-47DA-B0BF-8FB7EF4C732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0975" y="0"/>
          <a:ext cx="9324975" cy="181927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1057</xdr:colOff>
      <xdr:row>11</xdr:row>
      <xdr:rowOff>151343</xdr:rowOff>
    </xdr:from>
    <xdr:to>
      <xdr:col>15</xdr:col>
      <xdr:colOff>371474</xdr:colOff>
      <xdr:row>16</xdr:row>
      <xdr:rowOff>9525</xdr:rowOff>
    </xdr:to>
    <xdr:pic>
      <xdr:nvPicPr>
        <xdr:cNvPr id="2" name="Picture 110" descr="standard-4">
          <a:extLst>
            <a:ext uri="{FF2B5EF4-FFF2-40B4-BE49-F238E27FC236}">
              <a16:creationId xmlns:a16="http://schemas.microsoft.com/office/drawing/2014/main" id="{8008F4BF-65EB-43EF-ACA3-DB90C8D5F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34407" y="1932518"/>
          <a:ext cx="7933267" cy="886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86784</xdr:colOff>
      <xdr:row>12</xdr:row>
      <xdr:rowOff>60324</xdr:rowOff>
    </xdr:from>
    <xdr:to>
      <xdr:col>11</xdr:col>
      <xdr:colOff>482600</xdr:colOff>
      <xdr:row>15</xdr:row>
      <xdr:rowOff>116416</xdr:rowOff>
    </xdr:to>
    <xdr:sp macro="" textlink="">
      <xdr:nvSpPr>
        <xdr:cNvPr id="3" name="Text Box 2">
          <a:extLst>
            <a:ext uri="{FF2B5EF4-FFF2-40B4-BE49-F238E27FC236}">
              <a16:creationId xmlns:a16="http://schemas.microsoft.com/office/drawing/2014/main" id="{5FB9BB38-B9DD-4FC9-9630-9D9ADC5875CB}"/>
            </a:ext>
          </a:extLst>
        </xdr:cNvPr>
        <xdr:cNvSpPr txBox="1">
          <a:spLocks noChangeArrowheads="1"/>
        </xdr:cNvSpPr>
      </xdr:nvSpPr>
      <xdr:spPr bwMode="auto">
        <a:xfrm>
          <a:off x="220134" y="2003424"/>
          <a:ext cx="5634566" cy="741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NSQHS Standard 4 Medication Safety</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Patient level results –</a:t>
          </a:r>
          <a:r>
            <a:rPr lang="en-AU" sz="2000" baseline="0">
              <a:solidFill>
                <a:srgbClr val="FFFFFF"/>
              </a:solidFill>
              <a:effectLst/>
              <a:latin typeface="MetaOT-Norm"/>
              <a:ea typeface="Times New Roman" panose="02020603050405020304" pitchFamily="18" charset="0"/>
              <a:cs typeface="Times New Roman" panose="02020603050405020304" pitchFamily="18" charset="0"/>
            </a:rPr>
            <a:t> Edition 2</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15</xdr:col>
      <xdr:colOff>314326</xdr:colOff>
      <xdr:row>11</xdr:row>
      <xdr:rowOff>18179</xdr:rowOff>
    </xdr:from>
    <xdr:to>
      <xdr:col>16</xdr:col>
      <xdr:colOff>773459</xdr:colOff>
      <xdr:row>16</xdr:row>
      <xdr:rowOff>114300</xdr:rowOff>
    </xdr:to>
    <xdr:pic>
      <xdr:nvPicPr>
        <xdr:cNvPr id="4" name="Picture 7" descr="Icon for the Medication Safety Standard">
          <a:extLst>
            <a:ext uri="{FF2B5EF4-FFF2-40B4-BE49-F238E27FC236}">
              <a16:creationId xmlns:a16="http://schemas.microsoft.com/office/drawing/2014/main" id="{E377F740-6623-4D87-B381-F62B4CDFFA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0526" y="1799354"/>
          <a:ext cx="1135408" cy="1124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85</xdr:row>
      <xdr:rowOff>121920</xdr:rowOff>
    </xdr:from>
    <xdr:to>
      <xdr:col>2</xdr:col>
      <xdr:colOff>409575</xdr:colOff>
      <xdr:row>87</xdr:row>
      <xdr:rowOff>135227</xdr:rowOff>
    </xdr:to>
    <xdr:pic>
      <xdr:nvPicPr>
        <xdr:cNvPr id="7" name="Picture 6">
          <a:extLst>
            <a:ext uri="{FF2B5EF4-FFF2-40B4-BE49-F238E27FC236}">
              <a16:creationId xmlns:a16="http://schemas.microsoft.com/office/drawing/2014/main" id="{6F348638-490B-4445-BA4D-1953A83E78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0980" y="18394680"/>
          <a:ext cx="996315" cy="348587"/>
        </a:xfrm>
        <a:prstGeom prst="rect">
          <a:avLst/>
        </a:prstGeom>
      </xdr:spPr>
    </xdr:pic>
    <xdr:clientData/>
  </xdr:twoCellAnchor>
  <xdr:twoCellAnchor editAs="oneCell">
    <xdr:from>
      <xdr:col>1</xdr:col>
      <xdr:colOff>0</xdr:colOff>
      <xdr:row>0</xdr:row>
      <xdr:rowOff>0</xdr:rowOff>
    </xdr:from>
    <xdr:to>
      <xdr:col>17</xdr:col>
      <xdr:colOff>0</xdr:colOff>
      <xdr:row>10</xdr:row>
      <xdr:rowOff>133350</xdr:rowOff>
    </xdr:to>
    <xdr:pic>
      <xdr:nvPicPr>
        <xdr:cNvPr id="8" name="Picture 7">
          <a:extLst>
            <a:ext uri="{FF2B5EF4-FFF2-40B4-BE49-F238E27FC236}">
              <a16:creationId xmlns:a16="http://schemas.microsoft.com/office/drawing/2014/main" id="{24DD2FFF-BB51-4DFF-90A2-69F880A600F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0975" y="0"/>
          <a:ext cx="9029700" cy="17526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11642</xdr:colOff>
      <xdr:row>9</xdr:row>
      <xdr:rowOff>1</xdr:rowOff>
    </xdr:from>
    <xdr:to>
      <xdr:col>5</xdr:col>
      <xdr:colOff>1057275</xdr:colOff>
      <xdr:row>13</xdr:row>
      <xdr:rowOff>104776</xdr:rowOff>
    </xdr:to>
    <xdr:pic>
      <xdr:nvPicPr>
        <xdr:cNvPr id="2" name="Picture 110" descr="standard-4">
          <a:extLst>
            <a:ext uri="{FF2B5EF4-FFF2-40B4-BE49-F238E27FC236}">
              <a16:creationId xmlns:a16="http://schemas.microsoft.com/office/drawing/2014/main" id="{A2EC2832-BF42-4A87-AC55-9792147EC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2875"/>
        <a:stretch>
          <a:fillRect/>
        </a:stretch>
      </xdr:blipFill>
      <xdr:spPr bwMode="auto">
        <a:xfrm>
          <a:off x="194522" y="1508761"/>
          <a:ext cx="8337973"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50799</xdr:colOff>
      <xdr:row>9</xdr:row>
      <xdr:rowOff>95250</xdr:rowOff>
    </xdr:from>
    <xdr:to>
      <xdr:col>4</xdr:col>
      <xdr:colOff>2114550</xdr:colOff>
      <xdr:row>12</xdr:row>
      <xdr:rowOff>150282</xdr:rowOff>
    </xdr:to>
    <xdr:sp macro="" textlink="">
      <xdr:nvSpPr>
        <xdr:cNvPr id="3" name="Text Box 2">
          <a:extLst>
            <a:ext uri="{FF2B5EF4-FFF2-40B4-BE49-F238E27FC236}">
              <a16:creationId xmlns:a16="http://schemas.microsoft.com/office/drawing/2014/main" id="{75E18790-BDE9-4EFC-828C-F6524F71D8F9}"/>
            </a:ext>
          </a:extLst>
        </xdr:cNvPr>
        <xdr:cNvSpPr txBox="1">
          <a:spLocks noChangeArrowheads="1"/>
        </xdr:cNvSpPr>
      </xdr:nvSpPr>
      <xdr:spPr bwMode="auto">
        <a:xfrm>
          <a:off x="233679" y="1604010"/>
          <a:ext cx="5485131"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NSQHS Standard 4 Medication Safety</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AU" sz="2000">
              <a:solidFill>
                <a:srgbClr val="FFFFFF"/>
              </a:solidFill>
              <a:effectLst/>
              <a:latin typeface="MetaOT-Norm"/>
              <a:ea typeface="Times New Roman" panose="02020603050405020304" pitchFamily="18" charset="0"/>
              <a:cs typeface="Times New Roman" panose="02020603050405020304" pitchFamily="18" charset="0"/>
            </a:rPr>
            <a:t>Measurement Plan – Edition 2</a:t>
          </a:r>
          <a:endParaRPr lang="en-AU" sz="20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5</xdr:col>
      <xdr:colOff>1050926</xdr:colOff>
      <xdr:row>8</xdr:row>
      <xdr:rowOff>66674</xdr:rowOff>
    </xdr:from>
    <xdr:to>
      <xdr:col>5</xdr:col>
      <xdr:colOff>2266950</xdr:colOff>
      <xdr:row>13</xdr:row>
      <xdr:rowOff>188025</xdr:rowOff>
    </xdr:to>
    <xdr:pic>
      <xdr:nvPicPr>
        <xdr:cNvPr id="4" name="Picture 7" descr="Icon for the Medication Safety Standard">
          <a:extLst>
            <a:ext uri="{FF2B5EF4-FFF2-40B4-BE49-F238E27FC236}">
              <a16:creationId xmlns:a16="http://schemas.microsoft.com/office/drawing/2014/main" id="{32F08C5D-F2F2-4F6D-88C9-0A79096F18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26146" y="1407794"/>
          <a:ext cx="1216024" cy="1119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90</xdr:row>
      <xdr:rowOff>152400</xdr:rowOff>
    </xdr:from>
    <xdr:to>
      <xdr:col>1</xdr:col>
      <xdr:colOff>1072515</xdr:colOff>
      <xdr:row>93</xdr:row>
      <xdr:rowOff>3782</xdr:rowOff>
    </xdr:to>
    <xdr:pic>
      <xdr:nvPicPr>
        <xdr:cNvPr id="6" name="Picture 5">
          <a:extLst>
            <a:ext uri="{FF2B5EF4-FFF2-40B4-BE49-F238E27FC236}">
              <a16:creationId xmlns:a16="http://schemas.microsoft.com/office/drawing/2014/main" id="{9A9E08B6-3866-417C-8CBF-AC7EAAEA76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9080" y="92331540"/>
          <a:ext cx="996315" cy="348587"/>
        </a:xfrm>
        <a:prstGeom prst="rect">
          <a:avLst/>
        </a:prstGeom>
      </xdr:spPr>
    </xdr:pic>
    <xdr:clientData/>
  </xdr:twoCellAnchor>
  <xdr:twoCellAnchor editAs="oneCell">
    <xdr:from>
      <xdr:col>1</xdr:col>
      <xdr:colOff>0</xdr:colOff>
      <xdr:row>0</xdr:row>
      <xdr:rowOff>0</xdr:rowOff>
    </xdr:from>
    <xdr:to>
      <xdr:col>6</xdr:col>
      <xdr:colOff>1282700</xdr:colOff>
      <xdr:row>7</xdr:row>
      <xdr:rowOff>142240</xdr:rowOff>
    </xdr:to>
    <xdr:pic>
      <xdr:nvPicPr>
        <xdr:cNvPr id="7" name="Picture 6">
          <a:extLst>
            <a:ext uri="{FF2B5EF4-FFF2-40B4-BE49-F238E27FC236}">
              <a16:creationId xmlns:a16="http://schemas.microsoft.com/office/drawing/2014/main" id="{E8E2F6F6-2202-4FD9-970D-3709A89D1A3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80975" y="0"/>
          <a:ext cx="10693400" cy="12757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3:P35"/>
  <sheetViews>
    <sheetView tabSelected="1" zoomScaleNormal="100" workbookViewId="0"/>
  </sheetViews>
  <sheetFormatPr defaultColWidth="9.109375" defaultRowHeight="13.8" x14ac:dyDescent="0.25"/>
  <cols>
    <col min="1" max="1" width="2.6640625" style="7" customWidth="1"/>
    <col min="2" max="16384" width="9.109375" style="7"/>
  </cols>
  <sheetData>
    <row r="13" spans="2:2" x14ac:dyDescent="0.25">
      <c r="B13" s="2"/>
    </row>
    <row r="14" spans="2:2" x14ac:dyDescent="0.25">
      <c r="B14" s="2"/>
    </row>
    <row r="15" spans="2:2" ht="24.6" x14ac:dyDescent="0.25">
      <c r="B15" s="3"/>
    </row>
    <row r="16" spans="2:2" x14ac:dyDescent="0.25">
      <c r="B16" s="2"/>
    </row>
    <row r="17" spans="2:16" s="8" customFormat="1" x14ac:dyDescent="0.25"/>
    <row r="18" spans="2:16" s="8" customFormat="1" ht="17.399999999999999" x14ac:dyDescent="0.3">
      <c r="B18" s="4" t="s">
        <v>56</v>
      </c>
    </row>
    <row r="19" spans="2:16" s="1" customFormat="1" ht="13.2" x14ac:dyDescent="0.25">
      <c r="B19" s="6"/>
    </row>
    <row r="20" spans="2:16" s="1" customFormat="1" ht="59.25" customHeight="1" x14ac:dyDescent="0.25">
      <c r="B20" s="462" t="s">
        <v>692</v>
      </c>
      <c r="C20" s="462"/>
      <c r="D20" s="462"/>
      <c r="E20" s="462"/>
      <c r="F20" s="462"/>
      <c r="G20" s="462"/>
      <c r="H20" s="462"/>
      <c r="I20" s="462"/>
      <c r="J20" s="462"/>
      <c r="K20" s="462"/>
      <c r="L20" s="462"/>
      <c r="M20" s="462"/>
      <c r="N20" s="462"/>
      <c r="O20" s="462"/>
      <c r="P20" s="462"/>
    </row>
    <row r="21" spans="2:16" s="1" customFormat="1" ht="13.2" x14ac:dyDescent="0.25"/>
    <row r="22" spans="2:16" s="8" customFormat="1" ht="21" x14ac:dyDescent="0.4">
      <c r="B22" s="5" t="s">
        <v>19</v>
      </c>
    </row>
    <row r="23" spans="2:16" s="8" customFormat="1" x14ac:dyDescent="0.25"/>
    <row r="24" spans="2:16" s="8" customFormat="1" x14ac:dyDescent="0.25">
      <c r="B24" s="464" t="s">
        <v>313</v>
      </c>
      <c r="C24" s="464"/>
      <c r="D24" s="464"/>
      <c r="E24" s="463" t="s">
        <v>325</v>
      </c>
      <c r="F24" s="463"/>
      <c r="G24" s="463"/>
      <c r="H24" s="463"/>
      <c r="I24" s="463"/>
      <c r="J24" s="463"/>
      <c r="K24" s="463"/>
      <c r="L24" s="463"/>
      <c r="M24" s="463"/>
      <c r="N24" s="463"/>
      <c r="O24" s="463"/>
      <c r="P24" s="463"/>
    </row>
    <row r="25" spans="2:16" s="8" customFormat="1" x14ac:dyDescent="0.25">
      <c r="B25" s="464" t="s">
        <v>314</v>
      </c>
      <c r="C25" s="464"/>
      <c r="D25" s="464"/>
      <c r="E25" s="463" t="s">
        <v>326</v>
      </c>
      <c r="F25" s="463"/>
      <c r="G25" s="463"/>
      <c r="H25" s="463"/>
      <c r="I25" s="463"/>
      <c r="J25" s="463"/>
      <c r="K25" s="463"/>
      <c r="L25" s="463"/>
      <c r="M25" s="463"/>
      <c r="N25" s="463"/>
      <c r="O25" s="463"/>
      <c r="P25" s="463"/>
    </row>
    <row r="26" spans="2:16" s="8" customFormat="1" x14ac:dyDescent="0.25">
      <c r="B26" s="464" t="s">
        <v>315</v>
      </c>
      <c r="C26" s="464"/>
      <c r="D26" s="464"/>
      <c r="E26" s="463" t="s">
        <v>693</v>
      </c>
      <c r="F26" s="463"/>
      <c r="G26" s="463"/>
      <c r="H26" s="463"/>
      <c r="I26" s="463"/>
      <c r="J26" s="463"/>
      <c r="K26" s="463"/>
      <c r="L26" s="463"/>
      <c r="M26" s="463"/>
      <c r="N26" s="463"/>
      <c r="O26" s="463"/>
      <c r="P26" s="463"/>
    </row>
    <row r="27" spans="2:16" s="8" customFormat="1" x14ac:dyDescent="0.25"/>
    <row r="28" spans="2:16" s="8" customFormat="1" x14ac:dyDescent="0.25">
      <c r="B28" s="465" t="s">
        <v>28</v>
      </c>
      <c r="C28" s="465"/>
      <c r="D28" s="465"/>
      <c r="E28" s="463" t="s">
        <v>327</v>
      </c>
      <c r="F28" s="463"/>
      <c r="G28" s="463"/>
      <c r="H28" s="463"/>
      <c r="I28" s="463"/>
      <c r="J28" s="463"/>
      <c r="K28" s="463"/>
      <c r="L28" s="463"/>
      <c r="M28" s="463"/>
      <c r="N28" s="463"/>
      <c r="O28" s="463"/>
      <c r="P28" s="463"/>
    </row>
    <row r="29" spans="2:16" s="8" customFormat="1" x14ac:dyDescent="0.25">
      <c r="B29" s="465" t="s">
        <v>29</v>
      </c>
      <c r="C29" s="465"/>
      <c r="D29" s="465"/>
      <c r="E29" s="463" t="s">
        <v>694</v>
      </c>
      <c r="F29" s="463"/>
      <c r="G29" s="463"/>
      <c r="H29" s="463"/>
      <c r="I29" s="463"/>
      <c r="J29" s="463"/>
      <c r="K29" s="463"/>
      <c r="L29" s="463"/>
      <c r="M29" s="463"/>
      <c r="N29" s="463"/>
      <c r="O29" s="463"/>
      <c r="P29" s="463"/>
    </row>
    <row r="30" spans="2:16" s="8" customFormat="1" x14ac:dyDescent="0.25"/>
    <row r="31" spans="2:16" s="8" customFormat="1" x14ac:dyDescent="0.25">
      <c r="B31" s="465" t="s">
        <v>306</v>
      </c>
      <c r="C31" s="465"/>
      <c r="D31" s="465"/>
      <c r="E31" s="463" t="s">
        <v>328</v>
      </c>
      <c r="F31" s="463"/>
      <c r="G31" s="463"/>
      <c r="H31" s="463"/>
      <c r="I31" s="463"/>
      <c r="J31" s="463"/>
      <c r="K31" s="463"/>
      <c r="L31" s="463"/>
      <c r="M31" s="463"/>
      <c r="N31" s="463"/>
      <c r="O31" s="463"/>
      <c r="P31" s="463"/>
    </row>
    <row r="32" spans="2:16" s="8" customFormat="1" x14ac:dyDescent="0.25"/>
    <row r="33" s="8" customFormat="1" x14ac:dyDescent="0.25"/>
    <row r="34" s="8" customFormat="1" x14ac:dyDescent="0.25"/>
    <row r="35" s="8" customFormat="1" x14ac:dyDescent="0.25"/>
  </sheetData>
  <mergeCells count="13">
    <mergeCell ref="B20:P20"/>
    <mergeCell ref="E26:P26"/>
    <mergeCell ref="E25:P25"/>
    <mergeCell ref="E24:P24"/>
    <mergeCell ref="E31:P31"/>
    <mergeCell ref="E29:P29"/>
    <mergeCell ref="E28:P28"/>
    <mergeCell ref="B24:D24"/>
    <mergeCell ref="B31:D31"/>
    <mergeCell ref="B29:D29"/>
    <mergeCell ref="B28:D28"/>
    <mergeCell ref="B26:D26"/>
    <mergeCell ref="B25:D25"/>
  </mergeCells>
  <hyperlinks>
    <hyperlink ref="B24" location="'Facility Collection &amp; Results'!A1" display="Facility Collection &amp; Results'" xr:uid="{00000000-0004-0000-0000-000000000000}"/>
    <hyperlink ref="B25" location="'Ward_Unit Collection'!A1" display="Ward_Unit Collection'" xr:uid="{00000000-0004-0000-0000-000001000000}"/>
    <hyperlink ref="B26" location="'Patient Collection'!A1" display="Patient Collection'" xr:uid="{00000000-0004-0000-0000-000002000000}"/>
    <hyperlink ref="B28" location="'Results for Ward_Unit'!A1" display="Results for Ward_Unit" xr:uid="{00000000-0004-0000-0000-000003000000}"/>
    <hyperlink ref="B29" location="'Results for Patient'!A1" display="Results for Patient" xr:uid="{00000000-0004-0000-0000-000004000000}"/>
    <hyperlink ref="B31" location="'Measurement Plan'!A1" display="Measurement Plan" xr:uid="{00000000-0004-0000-0000-000005000000}"/>
  </hyperlinks>
  <pageMargins left="0.39370078740157483" right="0.39370078740157483" top="0.39370078740157483" bottom="0.70866141732283472" header="0.31496062992125984" footer="0"/>
  <pageSetup paperSize="9" scale="69" fitToHeight="0" orientation="portrait" r:id="rId1"/>
  <headerFooter>
    <oddFooter>&amp;LNSQHS Edition 2 Version 1.0 - Standard 4 Medication Safety
Page &amp;P of &amp;N&amp;CPrinted copies are uncontrolled&amp;R&amp;G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53"/>
  <sheetViews>
    <sheetView topLeftCell="A13" zoomScaleNormal="100" workbookViewId="0"/>
  </sheetViews>
  <sheetFormatPr defaultColWidth="9.109375" defaultRowHeight="13.2" x14ac:dyDescent="0.3"/>
  <cols>
    <col min="1" max="1" width="2.6640625" style="338" customWidth="1"/>
    <col min="2" max="2" width="9.109375" style="384"/>
    <col min="3" max="3" width="9.109375" style="338" customWidth="1"/>
    <col min="4" max="14" width="9.109375" style="338"/>
    <col min="15" max="15" width="11.5546875" style="338" customWidth="1"/>
    <col min="16" max="16384" width="9.109375" style="338"/>
  </cols>
  <sheetData>
    <row r="1" spans="1:15" x14ac:dyDescent="0.3">
      <c r="A1" s="336"/>
      <c r="B1" s="337"/>
      <c r="C1" s="336"/>
      <c r="D1" s="336"/>
      <c r="E1" s="336"/>
      <c r="F1" s="336"/>
      <c r="G1" s="336"/>
      <c r="H1" s="336"/>
      <c r="I1" s="336"/>
      <c r="J1" s="336"/>
      <c r="K1" s="336"/>
      <c r="L1" s="336"/>
      <c r="M1" s="336"/>
      <c r="N1" s="336"/>
      <c r="O1" s="336"/>
    </row>
    <row r="2" spans="1:15" x14ac:dyDescent="0.3">
      <c r="A2" s="336"/>
      <c r="B2" s="337"/>
      <c r="C2" s="336"/>
      <c r="D2" s="336"/>
      <c r="E2" s="336"/>
      <c r="F2" s="336"/>
      <c r="G2" s="336"/>
      <c r="H2" s="336"/>
      <c r="I2" s="336"/>
      <c r="J2" s="336"/>
      <c r="K2" s="336"/>
      <c r="L2" s="336"/>
      <c r="M2" s="336"/>
      <c r="N2" s="336"/>
      <c r="O2" s="336"/>
    </row>
    <row r="3" spans="1:15" x14ac:dyDescent="0.3">
      <c r="A3" s="336"/>
      <c r="B3" s="337"/>
      <c r="C3" s="336"/>
      <c r="D3" s="336"/>
      <c r="E3" s="336"/>
      <c r="F3" s="336"/>
      <c r="G3" s="336"/>
      <c r="H3" s="336"/>
      <c r="I3" s="336"/>
      <c r="J3" s="336"/>
      <c r="K3" s="336"/>
      <c r="L3" s="336"/>
      <c r="M3" s="336"/>
      <c r="N3" s="336"/>
      <c r="O3" s="336"/>
    </row>
    <row r="4" spans="1:15" x14ac:dyDescent="0.3">
      <c r="A4" s="336"/>
      <c r="B4" s="337"/>
      <c r="C4" s="336"/>
      <c r="D4" s="336"/>
      <c r="E4" s="336"/>
      <c r="F4" s="336"/>
      <c r="G4" s="336"/>
      <c r="H4" s="336"/>
      <c r="I4" s="336"/>
      <c r="J4" s="336"/>
      <c r="K4" s="336"/>
      <c r="L4" s="336"/>
      <c r="M4" s="336"/>
      <c r="N4" s="336"/>
      <c r="O4" s="336"/>
    </row>
    <row r="5" spans="1:15" x14ac:dyDescent="0.3">
      <c r="A5" s="336"/>
      <c r="B5" s="337"/>
      <c r="C5" s="336"/>
      <c r="D5" s="336"/>
      <c r="E5" s="336"/>
      <c r="F5" s="336"/>
      <c r="G5" s="336"/>
      <c r="H5" s="336"/>
      <c r="I5" s="336"/>
      <c r="J5" s="336"/>
      <c r="K5" s="336"/>
      <c r="L5" s="336"/>
      <c r="M5" s="336"/>
      <c r="N5" s="336"/>
      <c r="O5" s="336"/>
    </row>
    <row r="6" spans="1:15" x14ac:dyDescent="0.3">
      <c r="A6" s="336"/>
      <c r="B6" s="337"/>
      <c r="C6" s="336"/>
      <c r="D6" s="336"/>
      <c r="E6" s="336"/>
      <c r="F6" s="336"/>
      <c r="G6" s="336"/>
      <c r="H6" s="336"/>
      <c r="I6" s="336"/>
      <c r="J6" s="336"/>
      <c r="K6" s="336"/>
      <c r="L6" s="336"/>
      <c r="M6" s="336"/>
      <c r="N6" s="336"/>
      <c r="O6" s="336"/>
    </row>
    <row r="7" spans="1:15" x14ac:dyDescent="0.3">
      <c r="A7" s="336"/>
      <c r="B7" s="337"/>
      <c r="C7" s="336"/>
      <c r="D7" s="336"/>
      <c r="E7" s="336"/>
      <c r="F7" s="336"/>
      <c r="G7" s="336"/>
      <c r="H7" s="336"/>
      <c r="I7" s="336"/>
      <c r="J7" s="336"/>
      <c r="K7" s="336"/>
      <c r="L7" s="336"/>
      <c r="M7" s="336"/>
      <c r="N7" s="336"/>
      <c r="O7" s="336"/>
    </row>
    <row r="8" spans="1:15" x14ac:dyDescent="0.3">
      <c r="A8" s="336"/>
      <c r="B8" s="337"/>
      <c r="C8" s="336"/>
      <c r="D8" s="336"/>
      <c r="E8" s="336"/>
      <c r="F8" s="336"/>
      <c r="G8" s="336"/>
      <c r="H8" s="336"/>
      <c r="I8" s="336"/>
      <c r="J8" s="336"/>
      <c r="K8" s="336"/>
      <c r="L8" s="336"/>
      <c r="M8" s="336"/>
      <c r="N8" s="336"/>
      <c r="O8" s="336"/>
    </row>
    <row r="9" spans="1:15" x14ac:dyDescent="0.3">
      <c r="A9" s="336"/>
      <c r="B9" s="337"/>
      <c r="C9" s="336"/>
      <c r="D9" s="336"/>
      <c r="E9" s="336"/>
      <c r="F9" s="336"/>
      <c r="G9" s="336"/>
      <c r="H9" s="336"/>
      <c r="I9" s="336"/>
      <c r="J9" s="336"/>
      <c r="K9" s="336"/>
      <c r="L9" s="336"/>
      <c r="M9" s="336"/>
      <c r="N9" s="336"/>
      <c r="O9" s="336"/>
    </row>
    <row r="10" spans="1:15" x14ac:dyDescent="0.3">
      <c r="A10" s="336"/>
      <c r="B10" s="337"/>
      <c r="C10" s="336"/>
      <c r="D10" s="336"/>
      <c r="E10" s="336"/>
      <c r="F10" s="336"/>
      <c r="G10" s="336"/>
      <c r="H10" s="336"/>
      <c r="I10" s="336"/>
      <c r="J10" s="336"/>
      <c r="K10" s="336"/>
      <c r="L10" s="336"/>
      <c r="M10" s="336"/>
      <c r="N10" s="336"/>
      <c r="O10" s="336"/>
    </row>
    <row r="11" spans="1:15" x14ac:dyDescent="0.3">
      <c r="A11" s="336"/>
      <c r="B11" s="337"/>
      <c r="C11" s="336"/>
      <c r="D11" s="336"/>
      <c r="E11" s="336"/>
      <c r="F11" s="336"/>
      <c r="G11" s="336"/>
      <c r="H11" s="336"/>
      <c r="I11" s="336"/>
      <c r="J11" s="336"/>
      <c r="K11" s="336"/>
      <c r="L11" s="336"/>
      <c r="M11" s="336"/>
      <c r="N11" s="336"/>
      <c r="O11" s="336"/>
    </row>
    <row r="12" spans="1:15" ht="13.8" x14ac:dyDescent="0.3">
      <c r="A12" s="336"/>
      <c r="B12" s="339"/>
      <c r="C12" s="336"/>
      <c r="D12" s="336"/>
      <c r="E12" s="336"/>
      <c r="F12" s="336"/>
      <c r="G12" s="336"/>
      <c r="H12" s="336"/>
      <c r="I12" s="336"/>
      <c r="J12" s="336"/>
      <c r="K12" s="336"/>
      <c r="L12" s="336"/>
      <c r="M12" s="336"/>
      <c r="N12" s="336"/>
      <c r="O12" s="336"/>
    </row>
    <row r="13" spans="1:15" ht="13.8" x14ac:dyDescent="0.3">
      <c r="A13" s="336"/>
      <c r="B13" s="339"/>
      <c r="C13" s="336"/>
      <c r="D13" s="336"/>
      <c r="E13" s="336"/>
      <c r="F13" s="336"/>
      <c r="G13" s="336"/>
      <c r="H13" s="336"/>
      <c r="I13" s="336"/>
      <c r="J13" s="336"/>
      <c r="K13" s="336"/>
      <c r="L13" s="336"/>
      <c r="M13" s="336"/>
      <c r="N13" s="336"/>
      <c r="O13" s="336"/>
    </row>
    <row r="14" spans="1:15" ht="24.6" x14ac:dyDescent="0.3">
      <c r="A14" s="336"/>
      <c r="B14" s="3"/>
      <c r="C14" s="336"/>
      <c r="D14" s="336"/>
      <c r="E14" s="336"/>
      <c r="F14" s="336"/>
      <c r="G14" s="336"/>
      <c r="H14" s="336"/>
      <c r="I14" s="336"/>
      <c r="J14" s="336"/>
      <c r="K14" s="336"/>
      <c r="L14" s="336"/>
      <c r="M14" s="336"/>
      <c r="N14" s="336"/>
      <c r="O14" s="336"/>
    </row>
    <row r="15" spans="1:15" ht="13.8" x14ac:dyDescent="0.3">
      <c r="A15" s="336"/>
      <c r="B15" s="339"/>
      <c r="C15" s="336"/>
      <c r="D15" s="336"/>
      <c r="E15" s="336"/>
      <c r="F15" s="336"/>
      <c r="G15" s="336"/>
      <c r="H15" s="336"/>
      <c r="I15" s="336"/>
      <c r="J15" s="336"/>
      <c r="K15" s="336"/>
      <c r="L15" s="336"/>
      <c r="M15" s="336"/>
      <c r="N15" s="336"/>
      <c r="O15" s="336"/>
    </row>
    <row r="16" spans="1:15" ht="13.8" x14ac:dyDescent="0.25">
      <c r="A16" s="336"/>
      <c r="B16" s="333"/>
      <c r="C16" s="336"/>
      <c r="D16" s="336"/>
      <c r="E16" s="336"/>
      <c r="F16" s="336"/>
      <c r="G16" s="336"/>
      <c r="H16" s="336"/>
      <c r="I16" s="336"/>
      <c r="J16" s="336"/>
      <c r="K16" s="336"/>
      <c r="L16" s="336"/>
      <c r="M16" s="336"/>
      <c r="N16" s="336"/>
      <c r="O16" s="336"/>
    </row>
    <row r="17" spans="1:15" x14ac:dyDescent="0.3">
      <c r="A17" s="336"/>
      <c r="B17" s="337"/>
      <c r="C17" s="336"/>
      <c r="D17" s="336"/>
      <c r="E17" s="336"/>
      <c r="F17" s="336"/>
      <c r="G17" s="336"/>
      <c r="H17" s="336"/>
      <c r="I17" s="336"/>
      <c r="J17" s="336"/>
      <c r="K17" s="336"/>
      <c r="L17" s="336"/>
      <c r="M17" s="336"/>
      <c r="N17" s="336"/>
      <c r="O17" s="336"/>
    </row>
    <row r="18" spans="1:15" ht="13.8" thickBot="1" x14ac:dyDescent="0.35">
      <c r="A18" s="336"/>
      <c r="B18" s="337"/>
      <c r="C18" s="336"/>
      <c r="D18" s="336"/>
      <c r="E18" s="336"/>
      <c r="F18" s="336"/>
      <c r="G18" s="336"/>
      <c r="H18" s="336"/>
      <c r="I18" s="336"/>
      <c r="J18" s="336"/>
      <c r="K18" s="336"/>
      <c r="L18" s="336"/>
      <c r="M18" s="336"/>
      <c r="N18" s="336"/>
      <c r="O18" s="336"/>
    </row>
    <row r="19" spans="1:15" s="341" customFormat="1" x14ac:dyDescent="0.3">
      <c r="A19" s="340"/>
      <c r="B19" s="469" t="s">
        <v>0</v>
      </c>
      <c r="C19" s="470"/>
      <c r="D19" s="470"/>
      <c r="E19" s="470"/>
      <c r="F19" s="470"/>
      <c r="G19" s="471"/>
      <c r="H19" s="472" t="s">
        <v>1</v>
      </c>
      <c r="I19" s="473"/>
      <c r="J19" s="473"/>
      <c r="K19" s="474"/>
      <c r="L19" s="472" t="s">
        <v>2</v>
      </c>
      <c r="M19" s="473"/>
      <c r="N19" s="473"/>
      <c r="O19" s="474"/>
    </row>
    <row r="20" spans="1:15" s="341" customFormat="1" ht="13.8" thickBot="1" x14ac:dyDescent="0.35">
      <c r="A20" s="340"/>
      <c r="B20" s="580"/>
      <c r="C20" s="581"/>
      <c r="D20" s="581"/>
      <c r="E20" s="581"/>
      <c r="F20" s="581"/>
      <c r="G20" s="582"/>
      <c r="H20" s="580"/>
      <c r="I20" s="581"/>
      <c r="J20" s="581"/>
      <c r="K20" s="582"/>
      <c r="L20" s="580"/>
      <c r="M20" s="581"/>
      <c r="N20" s="581"/>
      <c r="O20" s="582"/>
    </row>
    <row r="21" spans="1:15" s="341" customFormat="1" ht="13.8" thickBot="1" x14ac:dyDescent="0.35">
      <c r="A21" s="340"/>
      <c r="B21" s="342"/>
      <c r="C21" s="340"/>
      <c r="D21" s="340"/>
      <c r="E21" s="340"/>
      <c r="F21" s="340"/>
      <c r="G21" s="340"/>
      <c r="H21" s="340"/>
      <c r="I21" s="340"/>
      <c r="J21" s="340"/>
      <c r="K21" s="340"/>
      <c r="L21" s="340"/>
      <c r="M21" s="340"/>
      <c r="N21" s="340"/>
      <c r="O21" s="340"/>
    </row>
    <row r="22" spans="1:15" s="341" customFormat="1" ht="13.8" thickBot="1" x14ac:dyDescent="0.35">
      <c r="A22" s="340"/>
      <c r="B22" s="576" t="s">
        <v>330</v>
      </c>
      <c r="C22" s="577"/>
      <c r="D22" s="577"/>
      <c r="E22" s="577"/>
      <c r="F22" s="577"/>
      <c r="G22" s="577"/>
      <c r="H22" s="577"/>
      <c r="I22" s="577"/>
      <c r="J22" s="577"/>
      <c r="K22" s="577"/>
      <c r="L22" s="577"/>
      <c r="M22" s="577"/>
      <c r="N22" s="577"/>
      <c r="O22" s="578"/>
    </row>
    <row r="23" spans="1:15" s="341" customFormat="1" ht="13.8" thickBot="1" x14ac:dyDescent="0.35">
      <c r="A23" s="340"/>
      <c r="B23" s="342"/>
      <c r="C23" s="340"/>
      <c r="D23" s="340"/>
      <c r="E23" s="340"/>
      <c r="F23" s="340"/>
      <c r="G23" s="340"/>
      <c r="H23" s="340"/>
      <c r="I23" s="340"/>
      <c r="J23" s="340"/>
      <c r="K23" s="340"/>
      <c r="L23" s="340"/>
      <c r="M23" s="340"/>
      <c r="N23" s="340"/>
      <c r="O23" s="340"/>
    </row>
    <row r="24" spans="1:15" s="341" customFormat="1" ht="38.25" customHeight="1" thickBot="1" x14ac:dyDescent="0.35">
      <c r="A24" s="340"/>
      <c r="B24" s="343" t="s">
        <v>175</v>
      </c>
      <c r="C24" s="533" t="s">
        <v>329</v>
      </c>
      <c r="D24" s="583"/>
      <c r="E24" s="583"/>
      <c r="F24" s="583"/>
      <c r="G24" s="583"/>
      <c r="H24" s="583"/>
      <c r="I24" s="583"/>
      <c r="J24" s="583"/>
      <c r="K24" s="583"/>
      <c r="L24" s="583"/>
      <c r="M24" s="583"/>
      <c r="N24" s="583"/>
      <c r="O24" s="584"/>
    </row>
    <row r="25" spans="1:15" s="341" customFormat="1" x14ac:dyDescent="0.3">
      <c r="A25" s="340"/>
      <c r="B25" s="342"/>
      <c r="C25" s="340"/>
      <c r="D25" s="340"/>
      <c r="E25" s="340"/>
      <c r="F25" s="340"/>
      <c r="G25" s="340"/>
      <c r="H25" s="340"/>
      <c r="I25" s="340"/>
      <c r="J25" s="340"/>
      <c r="K25" s="340"/>
      <c r="L25" s="340"/>
      <c r="M25" s="340"/>
      <c r="N25" s="340"/>
      <c r="O25" s="340"/>
    </row>
    <row r="26" spans="1:15" s="341" customFormat="1" ht="13.8" thickBot="1" x14ac:dyDescent="0.35">
      <c r="A26" s="340"/>
      <c r="B26" s="342"/>
      <c r="C26" s="340"/>
      <c r="D26" s="340"/>
      <c r="E26" s="340"/>
      <c r="F26" s="340"/>
      <c r="G26" s="340"/>
      <c r="H26" s="340"/>
      <c r="I26" s="340"/>
      <c r="J26" s="340"/>
      <c r="K26" s="340"/>
      <c r="L26" s="340"/>
      <c r="M26" s="340"/>
      <c r="N26" s="340"/>
      <c r="O26" s="340"/>
    </row>
    <row r="27" spans="1:15" ht="13.8" thickBot="1" x14ac:dyDescent="0.35">
      <c r="A27" s="336"/>
      <c r="B27" s="344" t="s">
        <v>3</v>
      </c>
      <c r="C27" s="334"/>
      <c r="D27" s="334"/>
      <c r="E27" s="334"/>
      <c r="F27" s="334"/>
      <c r="G27" s="334"/>
      <c r="H27" s="334"/>
      <c r="I27" s="334"/>
      <c r="J27" s="334"/>
      <c r="K27" s="334"/>
      <c r="L27" s="334"/>
      <c r="M27" s="334"/>
      <c r="N27" s="334"/>
      <c r="O27" s="18" t="s">
        <v>4</v>
      </c>
    </row>
    <row r="28" spans="1:15" ht="12.75" customHeight="1" x14ac:dyDescent="0.3">
      <c r="A28" s="336"/>
      <c r="B28" s="345">
        <v>1</v>
      </c>
      <c r="C28" s="523" t="s">
        <v>73</v>
      </c>
      <c r="D28" s="524"/>
      <c r="E28" s="524"/>
      <c r="F28" s="524"/>
      <c r="G28" s="524"/>
      <c r="H28" s="524"/>
      <c r="I28" s="524"/>
      <c r="J28" s="524"/>
      <c r="K28" s="524"/>
      <c r="L28" s="524"/>
      <c r="M28" s="524"/>
      <c r="N28" s="524"/>
      <c r="O28" s="346"/>
    </row>
    <row r="29" spans="1:15" ht="12.75" customHeight="1" x14ac:dyDescent="0.3">
      <c r="A29" s="336"/>
      <c r="B29" s="497">
        <v>1.1000000000000001</v>
      </c>
      <c r="C29" s="503" t="s">
        <v>68</v>
      </c>
      <c r="D29" s="504"/>
      <c r="E29" s="504"/>
      <c r="F29" s="504"/>
      <c r="G29" s="504"/>
      <c r="H29" s="504"/>
      <c r="I29" s="504"/>
      <c r="J29" s="504"/>
      <c r="K29" s="504"/>
      <c r="L29" s="504"/>
      <c r="M29" s="504"/>
      <c r="N29" s="504"/>
      <c r="O29" s="347"/>
    </row>
    <row r="30" spans="1:15" ht="12.75" customHeight="1" x14ac:dyDescent="0.3">
      <c r="A30" s="336"/>
      <c r="B30" s="498"/>
      <c r="C30" s="479" t="s">
        <v>57</v>
      </c>
      <c r="D30" s="479"/>
      <c r="E30" s="479"/>
      <c r="F30" s="479"/>
      <c r="G30" s="479"/>
      <c r="H30" s="479"/>
      <c r="I30" s="479"/>
      <c r="J30" s="479"/>
      <c r="K30" s="479"/>
      <c r="L30" s="479"/>
      <c r="M30" s="479"/>
      <c r="N30" s="480"/>
      <c r="O30" s="348"/>
    </row>
    <row r="31" spans="1:15" ht="12.75" customHeight="1" x14ac:dyDescent="0.3">
      <c r="A31" s="336"/>
      <c r="B31" s="498"/>
      <c r="C31" s="479" t="s">
        <v>58</v>
      </c>
      <c r="D31" s="479"/>
      <c r="E31" s="479"/>
      <c r="F31" s="479"/>
      <c r="G31" s="479"/>
      <c r="H31" s="479"/>
      <c r="I31" s="479"/>
      <c r="J31" s="479"/>
      <c r="K31" s="479"/>
      <c r="L31" s="479"/>
      <c r="M31" s="479"/>
      <c r="N31" s="480"/>
      <c r="O31" s="348"/>
    </row>
    <row r="32" spans="1:15" ht="12.75" customHeight="1" x14ac:dyDescent="0.3">
      <c r="A32" s="336"/>
      <c r="B32" s="498"/>
      <c r="C32" s="479" t="s">
        <v>59</v>
      </c>
      <c r="D32" s="479"/>
      <c r="E32" s="479"/>
      <c r="F32" s="479"/>
      <c r="G32" s="479"/>
      <c r="H32" s="479"/>
      <c r="I32" s="479"/>
      <c r="J32" s="479"/>
      <c r="K32" s="479"/>
      <c r="L32" s="479"/>
      <c r="M32" s="479"/>
      <c r="N32" s="480"/>
      <c r="O32" s="348"/>
    </row>
    <row r="33" spans="1:15" ht="12.75" customHeight="1" x14ac:dyDescent="0.3">
      <c r="A33" s="336"/>
      <c r="B33" s="500"/>
      <c r="C33" s="479" t="s">
        <v>60</v>
      </c>
      <c r="D33" s="479"/>
      <c r="E33" s="479"/>
      <c r="F33" s="479"/>
      <c r="G33" s="479"/>
      <c r="H33" s="479"/>
      <c r="I33" s="479"/>
      <c r="J33" s="479"/>
      <c r="K33" s="479"/>
      <c r="L33" s="479"/>
      <c r="M33" s="479"/>
      <c r="N33" s="480"/>
      <c r="O33" s="348"/>
    </row>
    <row r="34" spans="1:15" ht="12.75" customHeight="1" x14ac:dyDescent="0.3">
      <c r="A34" s="336"/>
      <c r="B34" s="497">
        <v>1.2</v>
      </c>
      <c r="C34" s="501" t="s">
        <v>69</v>
      </c>
      <c r="D34" s="501"/>
      <c r="E34" s="501"/>
      <c r="F34" s="501"/>
      <c r="G34" s="501"/>
      <c r="H34" s="501"/>
      <c r="I34" s="501"/>
      <c r="J34" s="501"/>
      <c r="K34" s="501"/>
      <c r="L34" s="501"/>
      <c r="M34" s="501"/>
      <c r="N34" s="502"/>
      <c r="O34" s="347"/>
    </row>
    <row r="35" spans="1:15" ht="12.75" customHeight="1" x14ac:dyDescent="0.3">
      <c r="A35" s="336"/>
      <c r="B35" s="498"/>
      <c r="C35" s="479" t="s">
        <v>74</v>
      </c>
      <c r="D35" s="479"/>
      <c r="E35" s="479"/>
      <c r="F35" s="479"/>
      <c r="G35" s="479"/>
      <c r="H35" s="479"/>
      <c r="I35" s="479"/>
      <c r="J35" s="479"/>
      <c r="K35" s="479"/>
      <c r="L35" s="479"/>
      <c r="M35" s="479"/>
      <c r="N35" s="480"/>
      <c r="O35" s="348"/>
    </row>
    <row r="36" spans="1:15" ht="12.75" customHeight="1" x14ac:dyDescent="0.3">
      <c r="A36" s="336"/>
      <c r="B36" s="498"/>
      <c r="C36" s="479" t="s">
        <v>75</v>
      </c>
      <c r="D36" s="479"/>
      <c r="E36" s="479"/>
      <c r="F36" s="479"/>
      <c r="G36" s="479"/>
      <c r="H36" s="479"/>
      <c r="I36" s="479"/>
      <c r="J36" s="479"/>
      <c r="K36" s="479"/>
      <c r="L36" s="479"/>
      <c r="M36" s="479"/>
      <c r="N36" s="480"/>
      <c r="O36" s="348"/>
    </row>
    <row r="37" spans="1:15" ht="25.5" customHeight="1" x14ac:dyDescent="0.3">
      <c r="A37" s="336"/>
      <c r="B37" s="498"/>
      <c r="C37" s="479" t="s">
        <v>76</v>
      </c>
      <c r="D37" s="479"/>
      <c r="E37" s="479"/>
      <c r="F37" s="479"/>
      <c r="G37" s="479"/>
      <c r="H37" s="479"/>
      <c r="I37" s="479"/>
      <c r="J37" s="479"/>
      <c r="K37" s="479"/>
      <c r="L37" s="479"/>
      <c r="M37" s="479"/>
      <c r="N37" s="480"/>
      <c r="O37" s="348"/>
    </row>
    <row r="38" spans="1:15" ht="25.5" customHeight="1" x14ac:dyDescent="0.3">
      <c r="A38" s="336"/>
      <c r="B38" s="498"/>
      <c r="C38" s="479" t="s">
        <v>77</v>
      </c>
      <c r="D38" s="479"/>
      <c r="E38" s="479"/>
      <c r="F38" s="479"/>
      <c r="G38" s="479"/>
      <c r="H38" s="479"/>
      <c r="I38" s="479"/>
      <c r="J38" s="479"/>
      <c r="K38" s="479"/>
      <c r="L38" s="479"/>
      <c r="M38" s="479"/>
      <c r="N38" s="480"/>
      <c r="O38" s="348"/>
    </row>
    <row r="39" spans="1:15" x14ac:dyDescent="0.3">
      <c r="A39" s="336"/>
      <c r="B39" s="498"/>
      <c r="C39" s="479" t="s">
        <v>78</v>
      </c>
      <c r="D39" s="479"/>
      <c r="E39" s="479"/>
      <c r="F39" s="479"/>
      <c r="G39" s="479"/>
      <c r="H39" s="479"/>
      <c r="I39" s="479"/>
      <c r="J39" s="479"/>
      <c r="K39" s="479"/>
      <c r="L39" s="479"/>
      <c r="M39" s="479"/>
      <c r="N39" s="480"/>
      <c r="O39" s="348"/>
    </row>
    <row r="40" spans="1:15" ht="12.75" customHeight="1" x14ac:dyDescent="0.3">
      <c r="A40" s="336"/>
      <c r="B40" s="498"/>
      <c r="C40" s="479" t="s">
        <v>79</v>
      </c>
      <c r="D40" s="479"/>
      <c r="E40" s="479"/>
      <c r="F40" s="479"/>
      <c r="G40" s="479"/>
      <c r="H40" s="479"/>
      <c r="I40" s="479"/>
      <c r="J40" s="479"/>
      <c r="K40" s="479"/>
      <c r="L40" s="479"/>
      <c r="M40" s="479"/>
      <c r="N40" s="480"/>
      <c r="O40" s="348"/>
    </row>
    <row r="41" spans="1:15" ht="12.75" customHeight="1" x14ac:dyDescent="0.3">
      <c r="A41" s="336"/>
      <c r="B41" s="498"/>
      <c r="C41" s="479" t="s">
        <v>80</v>
      </c>
      <c r="D41" s="479"/>
      <c r="E41" s="479"/>
      <c r="F41" s="479"/>
      <c r="G41" s="479"/>
      <c r="H41" s="479"/>
      <c r="I41" s="479"/>
      <c r="J41" s="479"/>
      <c r="K41" s="479"/>
      <c r="L41" s="479"/>
      <c r="M41" s="479"/>
      <c r="N41" s="480"/>
      <c r="O41" s="348"/>
    </row>
    <row r="42" spans="1:15" ht="12.75" customHeight="1" x14ac:dyDescent="0.3">
      <c r="A42" s="336"/>
      <c r="B42" s="498"/>
      <c r="C42" s="479" t="s">
        <v>81</v>
      </c>
      <c r="D42" s="479"/>
      <c r="E42" s="479"/>
      <c r="F42" s="479"/>
      <c r="G42" s="479"/>
      <c r="H42" s="479"/>
      <c r="I42" s="479"/>
      <c r="J42" s="479"/>
      <c r="K42" s="479"/>
      <c r="L42" s="479"/>
      <c r="M42" s="479"/>
      <c r="N42" s="480"/>
      <c r="O42" s="348"/>
    </row>
    <row r="43" spans="1:15" ht="12.75" customHeight="1" x14ac:dyDescent="0.3">
      <c r="A43" s="336"/>
      <c r="B43" s="498"/>
      <c r="C43" s="479" t="s">
        <v>82</v>
      </c>
      <c r="D43" s="479"/>
      <c r="E43" s="479"/>
      <c r="F43" s="479"/>
      <c r="G43" s="479"/>
      <c r="H43" s="479"/>
      <c r="I43" s="479"/>
      <c r="J43" s="479"/>
      <c r="K43" s="479"/>
      <c r="L43" s="479"/>
      <c r="M43" s="479"/>
      <c r="N43" s="480"/>
      <c r="O43" s="348"/>
    </row>
    <row r="44" spans="1:15" ht="12.75" customHeight="1" x14ac:dyDescent="0.3">
      <c r="A44" s="336"/>
      <c r="B44" s="498"/>
      <c r="C44" s="479" t="s">
        <v>83</v>
      </c>
      <c r="D44" s="479"/>
      <c r="E44" s="479"/>
      <c r="F44" s="479"/>
      <c r="G44" s="479"/>
      <c r="H44" s="479"/>
      <c r="I44" s="479"/>
      <c r="J44" s="479"/>
      <c r="K44" s="479"/>
      <c r="L44" s="479"/>
      <c r="M44" s="479"/>
      <c r="N44" s="480"/>
      <c r="O44" s="348"/>
    </row>
    <row r="45" spans="1:15" ht="12.75" customHeight="1" x14ac:dyDescent="0.3">
      <c r="A45" s="336"/>
      <c r="B45" s="498"/>
      <c r="C45" s="479" t="s">
        <v>84</v>
      </c>
      <c r="D45" s="479"/>
      <c r="E45" s="479"/>
      <c r="F45" s="479"/>
      <c r="G45" s="479"/>
      <c r="H45" s="479"/>
      <c r="I45" s="479"/>
      <c r="J45" s="479"/>
      <c r="K45" s="479"/>
      <c r="L45" s="479"/>
      <c r="M45" s="479"/>
      <c r="N45" s="480"/>
      <c r="O45" s="348"/>
    </row>
    <row r="46" spans="1:15" ht="12.75" customHeight="1" x14ac:dyDescent="0.3">
      <c r="A46" s="336"/>
      <c r="B46" s="498"/>
      <c r="C46" s="525" t="s">
        <v>85</v>
      </c>
      <c r="D46" s="525"/>
      <c r="E46" s="525"/>
      <c r="F46" s="525"/>
      <c r="G46" s="525"/>
      <c r="H46" s="525"/>
      <c r="I46" s="525"/>
      <c r="J46" s="525"/>
      <c r="K46" s="525"/>
      <c r="L46" s="525"/>
      <c r="M46" s="525"/>
      <c r="N46" s="526"/>
      <c r="O46" s="348"/>
    </row>
    <row r="47" spans="1:15" x14ac:dyDescent="0.3">
      <c r="A47" s="336"/>
      <c r="B47" s="500"/>
      <c r="C47" s="479" t="s">
        <v>86</v>
      </c>
      <c r="D47" s="479"/>
      <c r="E47" s="479"/>
      <c r="F47" s="479"/>
      <c r="G47" s="479"/>
      <c r="H47" s="479"/>
      <c r="I47" s="479"/>
      <c r="J47" s="479"/>
      <c r="K47" s="479"/>
      <c r="L47" s="479"/>
      <c r="M47" s="479"/>
      <c r="N47" s="480"/>
      <c r="O47" s="348"/>
    </row>
    <row r="48" spans="1:15" x14ac:dyDescent="0.3">
      <c r="A48" s="336"/>
      <c r="B48" s="497">
        <v>1.3</v>
      </c>
      <c r="C48" s="505" t="s">
        <v>675</v>
      </c>
      <c r="D48" s="506"/>
      <c r="E48" s="506"/>
      <c r="F48" s="506"/>
      <c r="G48" s="506"/>
      <c r="H48" s="506"/>
      <c r="I48" s="506"/>
      <c r="J48" s="506"/>
      <c r="K48" s="506"/>
      <c r="L48" s="506"/>
      <c r="M48" s="506"/>
      <c r="N48" s="506"/>
      <c r="O48" s="507"/>
    </row>
    <row r="49" spans="1:15" ht="12.75" customHeight="1" x14ac:dyDescent="0.3">
      <c r="A49" s="336"/>
      <c r="B49" s="498"/>
      <c r="C49" s="527"/>
      <c r="D49" s="528"/>
      <c r="E49" s="528"/>
      <c r="F49" s="528"/>
      <c r="G49" s="528"/>
      <c r="H49" s="528"/>
      <c r="I49" s="528"/>
      <c r="J49" s="528"/>
      <c r="K49" s="528"/>
      <c r="L49" s="528"/>
      <c r="M49" s="528"/>
      <c r="N49" s="528"/>
      <c r="O49" s="529"/>
    </row>
    <row r="50" spans="1:15" ht="12.75" customHeight="1" x14ac:dyDescent="0.3">
      <c r="A50" s="336"/>
      <c r="B50" s="498"/>
      <c r="C50" s="527"/>
      <c r="D50" s="528"/>
      <c r="E50" s="528"/>
      <c r="F50" s="528"/>
      <c r="G50" s="528"/>
      <c r="H50" s="528"/>
      <c r="I50" s="528"/>
      <c r="J50" s="528"/>
      <c r="K50" s="528"/>
      <c r="L50" s="528"/>
      <c r="M50" s="528"/>
      <c r="N50" s="528"/>
      <c r="O50" s="529"/>
    </row>
    <row r="51" spans="1:15" ht="12.75" customHeight="1" thickBot="1" x14ac:dyDescent="0.35">
      <c r="A51" s="336"/>
      <c r="B51" s="499"/>
      <c r="C51" s="530"/>
      <c r="D51" s="531"/>
      <c r="E51" s="531"/>
      <c r="F51" s="531"/>
      <c r="G51" s="531"/>
      <c r="H51" s="531"/>
      <c r="I51" s="531"/>
      <c r="J51" s="531"/>
      <c r="K51" s="531"/>
      <c r="L51" s="531"/>
      <c r="M51" s="531"/>
      <c r="N51" s="531"/>
      <c r="O51" s="532"/>
    </row>
    <row r="52" spans="1:15" ht="25.5" customHeight="1" x14ac:dyDescent="0.3">
      <c r="A52" s="336"/>
      <c r="B52" s="349">
        <v>2</v>
      </c>
      <c r="C52" s="475" t="s">
        <v>87</v>
      </c>
      <c r="D52" s="475"/>
      <c r="E52" s="475"/>
      <c r="F52" s="475"/>
      <c r="G52" s="475"/>
      <c r="H52" s="475"/>
      <c r="I52" s="475"/>
      <c r="J52" s="475"/>
      <c r="K52" s="475"/>
      <c r="L52" s="475"/>
      <c r="M52" s="475"/>
      <c r="N52" s="476"/>
      <c r="O52" s="350"/>
    </row>
    <row r="53" spans="1:15" ht="12.75" customHeight="1" x14ac:dyDescent="0.3">
      <c r="A53" s="336"/>
      <c r="B53" s="485">
        <v>2.1</v>
      </c>
      <c r="C53" s="542" t="s">
        <v>449</v>
      </c>
      <c r="D53" s="543"/>
      <c r="E53" s="543"/>
      <c r="F53" s="543"/>
      <c r="G53" s="543"/>
      <c r="H53" s="543"/>
      <c r="I53" s="543"/>
      <c r="J53" s="543"/>
      <c r="K53" s="543"/>
      <c r="L53" s="543"/>
      <c r="M53" s="543"/>
      <c r="N53" s="543"/>
      <c r="O53" s="544"/>
    </row>
    <row r="54" spans="1:15" ht="12.75" customHeight="1" x14ac:dyDescent="0.3">
      <c r="A54" s="336"/>
      <c r="B54" s="486"/>
      <c r="C54" s="545"/>
      <c r="D54" s="546"/>
      <c r="E54" s="546"/>
      <c r="F54" s="546"/>
      <c r="G54" s="546"/>
      <c r="H54" s="546"/>
      <c r="I54" s="546"/>
      <c r="J54" s="546"/>
      <c r="K54" s="546"/>
      <c r="L54" s="546"/>
      <c r="M54" s="546"/>
      <c r="N54" s="546"/>
      <c r="O54" s="547"/>
    </row>
    <row r="55" spans="1:15" ht="12.75" customHeight="1" x14ac:dyDescent="0.3">
      <c r="A55" s="336"/>
      <c r="B55" s="486"/>
      <c r="C55" s="545"/>
      <c r="D55" s="546"/>
      <c r="E55" s="546"/>
      <c r="F55" s="546"/>
      <c r="G55" s="546"/>
      <c r="H55" s="546"/>
      <c r="I55" s="546"/>
      <c r="J55" s="546"/>
      <c r="K55" s="546"/>
      <c r="L55" s="546"/>
      <c r="M55" s="546"/>
      <c r="N55" s="546"/>
      <c r="O55" s="547"/>
    </row>
    <row r="56" spans="1:15" ht="12.75" customHeight="1" thickBot="1" x14ac:dyDescent="0.35">
      <c r="A56" s="336"/>
      <c r="B56" s="487"/>
      <c r="C56" s="548"/>
      <c r="D56" s="549"/>
      <c r="E56" s="549"/>
      <c r="F56" s="549"/>
      <c r="G56" s="549"/>
      <c r="H56" s="549"/>
      <c r="I56" s="549"/>
      <c r="J56" s="549"/>
      <c r="K56" s="549"/>
      <c r="L56" s="549"/>
      <c r="M56" s="549"/>
      <c r="N56" s="549"/>
      <c r="O56" s="550"/>
    </row>
    <row r="57" spans="1:15" ht="38.25" customHeight="1" x14ac:dyDescent="0.3">
      <c r="A57" s="336"/>
      <c r="B57" s="345">
        <v>3</v>
      </c>
      <c r="C57" s="513" t="s">
        <v>575</v>
      </c>
      <c r="D57" s="513"/>
      <c r="E57" s="513"/>
      <c r="F57" s="513"/>
      <c r="G57" s="513"/>
      <c r="H57" s="513"/>
      <c r="I57" s="513"/>
      <c r="J57" s="513"/>
      <c r="K57" s="513"/>
      <c r="L57" s="513"/>
      <c r="M57" s="513"/>
      <c r="N57" s="514"/>
      <c r="O57" s="346"/>
    </row>
    <row r="58" spans="1:15" ht="12.75" customHeight="1" x14ac:dyDescent="0.3">
      <c r="A58" s="336"/>
      <c r="B58" s="497">
        <v>3.1</v>
      </c>
      <c r="C58" s="483" t="s">
        <v>88</v>
      </c>
      <c r="D58" s="483"/>
      <c r="E58" s="483"/>
      <c r="F58" s="483"/>
      <c r="G58" s="483"/>
      <c r="H58" s="483"/>
      <c r="I58" s="483"/>
      <c r="J58" s="483"/>
      <c r="K58" s="483"/>
      <c r="L58" s="483"/>
      <c r="M58" s="483"/>
      <c r="N58" s="484"/>
      <c r="O58" s="347"/>
    </row>
    <row r="59" spans="1:15" ht="12.75" customHeight="1" x14ac:dyDescent="0.3">
      <c r="A59" s="336"/>
      <c r="B59" s="498"/>
      <c r="C59" s="479" t="s">
        <v>89</v>
      </c>
      <c r="D59" s="479"/>
      <c r="E59" s="479"/>
      <c r="F59" s="479"/>
      <c r="G59" s="479"/>
      <c r="H59" s="479"/>
      <c r="I59" s="479"/>
      <c r="J59" s="479"/>
      <c r="K59" s="479"/>
      <c r="L59" s="479"/>
      <c r="M59" s="479"/>
      <c r="N59" s="480"/>
      <c r="O59" s="348"/>
    </row>
    <row r="60" spans="1:15" ht="12.75" customHeight="1" x14ac:dyDescent="0.3">
      <c r="A60" s="336"/>
      <c r="B60" s="498"/>
      <c r="C60" s="479" t="s">
        <v>66</v>
      </c>
      <c r="D60" s="479"/>
      <c r="E60" s="479"/>
      <c r="F60" s="479"/>
      <c r="G60" s="479"/>
      <c r="H60" s="479"/>
      <c r="I60" s="479"/>
      <c r="J60" s="479"/>
      <c r="K60" s="479"/>
      <c r="L60" s="479"/>
      <c r="M60" s="479"/>
      <c r="N60" s="480"/>
      <c r="O60" s="348"/>
    </row>
    <row r="61" spans="1:15" ht="12.75" customHeight="1" x14ac:dyDescent="0.3">
      <c r="A61" s="336"/>
      <c r="B61" s="500"/>
      <c r="C61" s="479" t="s">
        <v>67</v>
      </c>
      <c r="D61" s="479"/>
      <c r="E61" s="479"/>
      <c r="F61" s="479"/>
      <c r="G61" s="479"/>
      <c r="H61" s="479"/>
      <c r="I61" s="479"/>
      <c r="J61" s="479"/>
      <c r="K61" s="479"/>
      <c r="L61" s="479"/>
      <c r="M61" s="479"/>
      <c r="N61" s="480"/>
      <c r="O61" s="348"/>
    </row>
    <row r="62" spans="1:15" s="351" customFormat="1" ht="12.75" customHeight="1" x14ac:dyDescent="0.3">
      <c r="A62" s="336"/>
      <c r="B62" s="493">
        <v>3.2</v>
      </c>
      <c r="C62" s="557" t="s">
        <v>450</v>
      </c>
      <c r="D62" s="558"/>
      <c r="E62" s="558"/>
      <c r="F62" s="558"/>
      <c r="G62" s="558"/>
      <c r="H62" s="558"/>
      <c r="I62" s="558"/>
      <c r="J62" s="558"/>
      <c r="K62" s="558"/>
      <c r="L62" s="558"/>
      <c r="M62" s="558"/>
      <c r="N62" s="558"/>
      <c r="O62" s="559"/>
    </row>
    <row r="63" spans="1:15" s="351" customFormat="1" ht="12.75" customHeight="1" x14ac:dyDescent="0.3">
      <c r="A63" s="336"/>
      <c r="B63" s="494"/>
      <c r="C63" s="551"/>
      <c r="D63" s="552"/>
      <c r="E63" s="552"/>
      <c r="F63" s="552"/>
      <c r="G63" s="552"/>
      <c r="H63" s="552"/>
      <c r="I63" s="552"/>
      <c r="J63" s="552"/>
      <c r="K63" s="552"/>
      <c r="L63" s="552"/>
      <c r="M63" s="552"/>
      <c r="N63" s="552"/>
      <c r="O63" s="553"/>
    </row>
    <row r="64" spans="1:15" s="351" customFormat="1" ht="12.75" customHeight="1" x14ac:dyDescent="0.3">
      <c r="A64" s="336"/>
      <c r="B64" s="494"/>
      <c r="C64" s="551"/>
      <c r="D64" s="552"/>
      <c r="E64" s="552"/>
      <c r="F64" s="552"/>
      <c r="G64" s="552"/>
      <c r="H64" s="552"/>
      <c r="I64" s="552"/>
      <c r="J64" s="552"/>
      <c r="K64" s="552"/>
      <c r="L64" s="552"/>
      <c r="M64" s="552"/>
      <c r="N64" s="552"/>
      <c r="O64" s="553"/>
    </row>
    <row r="65" spans="1:15" s="351" customFormat="1" ht="12.75" customHeight="1" thickBot="1" x14ac:dyDescent="0.35">
      <c r="A65" s="336"/>
      <c r="B65" s="494"/>
      <c r="C65" s="554"/>
      <c r="D65" s="555"/>
      <c r="E65" s="555"/>
      <c r="F65" s="555"/>
      <c r="G65" s="555"/>
      <c r="H65" s="555"/>
      <c r="I65" s="555"/>
      <c r="J65" s="555"/>
      <c r="K65" s="555"/>
      <c r="L65" s="555"/>
      <c r="M65" s="555"/>
      <c r="N65" s="555"/>
      <c r="O65" s="556"/>
    </row>
    <row r="66" spans="1:15" s="351" customFormat="1" ht="25.5" customHeight="1" x14ac:dyDescent="0.3">
      <c r="A66" s="336"/>
      <c r="B66" s="352">
        <v>4</v>
      </c>
      <c r="C66" s="519" t="s">
        <v>90</v>
      </c>
      <c r="D66" s="519"/>
      <c r="E66" s="519"/>
      <c r="F66" s="519"/>
      <c r="G66" s="519"/>
      <c r="H66" s="519"/>
      <c r="I66" s="519"/>
      <c r="J66" s="519"/>
      <c r="K66" s="519"/>
      <c r="L66" s="519"/>
      <c r="M66" s="519"/>
      <c r="N66" s="520"/>
      <c r="O66" s="350"/>
    </row>
    <row r="67" spans="1:15" s="351" customFormat="1" ht="12.75" customHeight="1" x14ac:dyDescent="0.3">
      <c r="A67" s="336"/>
      <c r="B67" s="485">
        <v>4.0999999999999996</v>
      </c>
      <c r="C67" s="521" t="s">
        <v>446</v>
      </c>
      <c r="D67" s="521"/>
      <c r="E67" s="521"/>
      <c r="F67" s="521"/>
      <c r="G67" s="521"/>
      <c r="H67" s="521"/>
      <c r="I67" s="521"/>
      <c r="J67" s="521"/>
      <c r="K67" s="521"/>
      <c r="L67" s="521"/>
      <c r="M67" s="521"/>
      <c r="N67" s="522"/>
      <c r="O67" s="347"/>
    </row>
    <row r="68" spans="1:15" s="351" customFormat="1" ht="12.75" customHeight="1" x14ac:dyDescent="0.3">
      <c r="A68" s="336"/>
      <c r="B68" s="486"/>
      <c r="C68" s="515" t="s">
        <v>89</v>
      </c>
      <c r="D68" s="515"/>
      <c r="E68" s="515"/>
      <c r="F68" s="515"/>
      <c r="G68" s="515"/>
      <c r="H68" s="515"/>
      <c r="I68" s="515"/>
      <c r="J68" s="515"/>
      <c r="K68" s="515"/>
      <c r="L68" s="515"/>
      <c r="M68" s="515"/>
      <c r="N68" s="516"/>
      <c r="O68" s="353"/>
    </row>
    <row r="69" spans="1:15" s="351" customFormat="1" ht="12.75" customHeight="1" x14ac:dyDescent="0.3">
      <c r="A69" s="336"/>
      <c r="B69" s="486"/>
      <c r="C69" s="515" t="s">
        <v>66</v>
      </c>
      <c r="D69" s="515"/>
      <c r="E69" s="515"/>
      <c r="F69" s="515"/>
      <c r="G69" s="515"/>
      <c r="H69" s="515"/>
      <c r="I69" s="515"/>
      <c r="J69" s="515"/>
      <c r="K69" s="515"/>
      <c r="L69" s="515"/>
      <c r="M69" s="515"/>
      <c r="N69" s="516"/>
      <c r="O69" s="353"/>
    </row>
    <row r="70" spans="1:15" s="351" customFormat="1" ht="12.75" customHeight="1" x14ac:dyDescent="0.3">
      <c r="A70" s="336"/>
      <c r="B70" s="492"/>
      <c r="C70" s="515" t="s">
        <v>67</v>
      </c>
      <c r="D70" s="515"/>
      <c r="E70" s="515"/>
      <c r="F70" s="515"/>
      <c r="G70" s="515"/>
      <c r="H70" s="515"/>
      <c r="I70" s="515"/>
      <c r="J70" s="515"/>
      <c r="K70" s="515"/>
      <c r="L70" s="515"/>
      <c r="M70" s="515"/>
      <c r="N70" s="516"/>
      <c r="O70" s="353"/>
    </row>
    <row r="71" spans="1:15" s="351" customFormat="1" ht="12.75" customHeight="1" x14ac:dyDescent="0.3">
      <c r="A71" s="336"/>
      <c r="B71" s="485">
        <v>4.2</v>
      </c>
      <c r="C71" s="542" t="s">
        <v>451</v>
      </c>
      <c r="D71" s="543"/>
      <c r="E71" s="543"/>
      <c r="F71" s="543"/>
      <c r="G71" s="543"/>
      <c r="H71" s="543"/>
      <c r="I71" s="543"/>
      <c r="J71" s="543"/>
      <c r="K71" s="543"/>
      <c r="L71" s="543"/>
      <c r="M71" s="543"/>
      <c r="N71" s="543"/>
      <c r="O71" s="544"/>
    </row>
    <row r="72" spans="1:15" s="351" customFormat="1" ht="12.75" customHeight="1" x14ac:dyDescent="0.3">
      <c r="A72" s="336"/>
      <c r="B72" s="486"/>
      <c r="C72" s="545"/>
      <c r="D72" s="546"/>
      <c r="E72" s="546"/>
      <c r="F72" s="546"/>
      <c r="G72" s="546"/>
      <c r="H72" s="546"/>
      <c r="I72" s="546"/>
      <c r="J72" s="546"/>
      <c r="K72" s="546"/>
      <c r="L72" s="546"/>
      <c r="M72" s="546"/>
      <c r="N72" s="546"/>
      <c r="O72" s="547"/>
    </row>
    <row r="73" spans="1:15" s="351" customFormat="1" ht="12.75" customHeight="1" x14ac:dyDescent="0.3">
      <c r="A73" s="336"/>
      <c r="B73" s="486"/>
      <c r="C73" s="545"/>
      <c r="D73" s="546"/>
      <c r="E73" s="546"/>
      <c r="F73" s="546"/>
      <c r="G73" s="546"/>
      <c r="H73" s="546"/>
      <c r="I73" s="546"/>
      <c r="J73" s="546"/>
      <c r="K73" s="546"/>
      <c r="L73" s="546"/>
      <c r="M73" s="546"/>
      <c r="N73" s="546"/>
      <c r="O73" s="547"/>
    </row>
    <row r="74" spans="1:15" s="351" customFormat="1" ht="12.75" customHeight="1" thickBot="1" x14ac:dyDescent="0.35">
      <c r="A74" s="336"/>
      <c r="B74" s="487"/>
      <c r="C74" s="548"/>
      <c r="D74" s="549"/>
      <c r="E74" s="549"/>
      <c r="F74" s="549"/>
      <c r="G74" s="549"/>
      <c r="H74" s="549"/>
      <c r="I74" s="549"/>
      <c r="J74" s="549"/>
      <c r="K74" s="549"/>
      <c r="L74" s="549"/>
      <c r="M74" s="549"/>
      <c r="N74" s="549"/>
      <c r="O74" s="550"/>
    </row>
    <row r="75" spans="1:15" s="351" customFormat="1" ht="25.5" customHeight="1" thickBot="1" x14ac:dyDescent="0.35">
      <c r="A75" s="336"/>
      <c r="B75" s="354">
        <v>5</v>
      </c>
      <c r="C75" s="533" t="s">
        <v>91</v>
      </c>
      <c r="D75" s="533"/>
      <c r="E75" s="533"/>
      <c r="F75" s="533"/>
      <c r="G75" s="533"/>
      <c r="H75" s="533"/>
      <c r="I75" s="533"/>
      <c r="J75" s="533"/>
      <c r="K75" s="533"/>
      <c r="L75" s="533"/>
      <c r="M75" s="533"/>
      <c r="N75" s="534"/>
      <c r="O75" s="355"/>
    </row>
    <row r="76" spans="1:15" s="351" customFormat="1" ht="38.25" customHeight="1" thickBot="1" x14ac:dyDescent="0.35">
      <c r="A76" s="336"/>
      <c r="B76" s="356">
        <v>6</v>
      </c>
      <c r="C76" s="477" t="s">
        <v>92</v>
      </c>
      <c r="D76" s="477"/>
      <c r="E76" s="477"/>
      <c r="F76" s="477"/>
      <c r="G76" s="477"/>
      <c r="H76" s="477"/>
      <c r="I76" s="477"/>
      <c r="J76" s="477"/>
      <c r="K76" s="477"/>
      <c r="L76" s="477"/>
      <c r="M76" s="477"/>
      <c r="N76" s="478"/>
      <c r="O76" s="357"/>
    </row>
    <row r="77" spans="1:15" s="351" customFormat="1" ht="12.75" customHeight="1" thickBot="1" x14ac:dyDescent="0.35">
      <c r="A77" s="336"/>
      <c r="B77" s="354">
        <v>7</v>
      </c>
      <c r="C77" s="533" t="s">
        <v>678</v>
      </c>
      <c r="D77" s="533"/>
      <c r="E77" s="533"/>
      <c r="F77" s="533"/>
      <c r="G77" s="533"/>
      <c r="H77" s="533"/>
      <c r="I77" s="533"/>
      <c r="J77" s="533"/>
      <c r="K77" s="533"/>
      <c r="L77" s="533"/>
      <c r="M77" s="533"/>
      <c r="N77" s="534"/>
      <c r="O77" s="355"/>
    </row>
    <row r="78" spans="1:15" s="351" customFormat="1" ht="41.4" customHeight="1" x14ac:dyDescent="0.3">
      <c r="A78" s="336"/>
      <c r="B78" s="358">
        <v>8</v>
      </c>
      <c r="C78" s="519" t="s">
        <v>577</v>
      </c>
      <c r="D78" s="519"/>
      <c r="E78" s="519"/>
      <c r="F78" s="519"/>
      <c r="G78" s="519"/>
      <c r="H78" s="519"/>
      <c r="I78" s="519"/>
      <c r="J78" s="519"/>
      <c r="K78" s="519"/>
      <c r="L78" s="519"/>
      <c r="M78" s="519"/>
      <c r="N78" s="520"/>
      <c r="O78" s="350"/>
    </row>
    <row r="79" spans="1:15" s="351" customFormat="1" ht="25.5" customHeight="1" thickBot="1" x14ac:dyDescent="0.35">
      <c r="A79" s="336"/>
      <c r="B79" s="359">
        <v>8.1</v>
      </c>
      <c r="C79" s="538" t="s">
        <v>331</v>
      </c>
      <c r="D79" s="538"/>
      <c r="E79" s="538"/>
      <c r="F79" s="538"/>
      <c r="G79" s="538"/>
      <c r="H79" s="538"/>
      <c r="I79" s="538"/>
      <c r="J79" s="538"/>
      <c r="K79" s="538"/>
      <c r="L79" s="538"/>
      <c r="M79" s="538"/>
      <c r="N79" s="539"/>
      <c r="O79" s="360"/>
    </row>
    <row r="80" spans="1:15" s="351" customFormat="1" ht="30.6" customHeight="1" thickBot="1" x14ac:dyDescent="0.35">
      <c r="A80" s="336"/>
      <c r="B80" s="354">
        <v>9</v>
      </c>
      <c r="C80" s="533" t="s">
        <v>93</v>
      </c>
      <c r="D80" s="533"/>
      <c r="E80" s="533"/>
      <c r="F80" s="533"/>
      <c r="G80" s="533"/>
      <c r="H80" s="533"/>
      <c r="I80" s="533"/>
      <c r="J80" s="533"/>
      <c r="K80" s="533"/>
      <c r="L80" s="533"/>
      <c r="M80" s="533"/>
      <c r="N80" s="534"/>
      <c r="O80" s="355"/>
    </row>
    <row r="81" spans="1:15" s="351" customFormat="1" ht="25.5" customHeight="1" x14ac:dyDescent="0.3">
      <c r="A81" s="336"/>
      <c r="B81" s="358">
        <v>10</v>
      </c>
      <c r="C81" s="519" t="s">
        <v>576</v>
      </c>
      <c r="D81" s="519"/>
      <c r="E81" s="519"/>
      <c r="F81" s="519"/>
      <c r="G81" s="519"/>
      <c r="H81" s="519"/>
      <c r="I81" s="519"/>
      <c r="J81" s="519"/>
      <c r="K81" s="519"/>
      <c r="L81" s="519"/>
      <c r="M81" s="519"/>
      <c r="N81" s="520"/>
      <c r="O81" s="350"/>
    </row>
    <row r="82" spans="1:15" s="351" customFormat="1" ht="25.5" customHeight="1" thickBot="1" x14ac:dyDescent="0.35">
      <c r="A82" s="336"/>
      <c r="B82" s="361">
        <v>10.1</v>
      </c>
      <c r="C82" s="543" t="s">
        <v>332</v>
      </c>
      <c r="D82" s="543"/>
      <c r="E82" s="543"/>
      <c r="F82" s="543"/>
      <c r="G82" s="543"/>
      <c r="H82" s="543"/>
      <c r="I82" s="543"/>
      <c r="J82" s="543"/>
      <c r="K82" s="543"/>
      <c r="L82" s="543"/>
      <c r="M82" s="543"/>
      <c r="N82" s="560"/>
      <c r="O82" s="362"/>
    </row>
    <row r="83" spans="1:15" s="351" customFormat="1" ht="28.2" customHeight="1" x14ac:dyDescent="0.3">
      <c r="A83" s="336"/>
      <c r="B83" s="363">
        <v>11</v>
      </c>
      <c r="C83" s="513" t="s">
        <v>578</v>
      </c>
      <c r="D83" s="513"/>
      <c r="E83" s="513"/>
      <c r="F83" s="513"/>
      <c r="G83" s="513"/>
      <c r="H83" s="513"/>
      <c r="I83" s="513"/>
      <c r="J83" s="513"/>
      <c r="K83" s="513"/>
      <c r="L83" s="513"/>
      <c r="M83" s="513"/>
      <c r="N83" s="514"/>
      <c r="O83" s="346"/>
    </row>
    <row r="84" spans="1:15" s="351" customFormat="1" ht="12.75" customHeight="1" thickBot="1" x14ac:dyDescent="0.35">
      <c r="A84" s="336"/>
      <c r="B84" s="364">
        <v>11.1</v>
      </c>
      <c r="C84" s="561" t="s">
        <v>579</v>
      </c>
      <c r="D84" s="561"/>
      <c r="E84" s="561"/>
      <c r="F84" s="561"/>
      <c r="G84" s="561"/>
      <c r="H84" s="561"/>
      <c r="I84" s="561"/>
      <c r="J84" s="561"/>
      <c r="K84" s="561"/>
      <c r="L84" s="561"/>
      <c r="M84" s="561"/>
      <c r="N84" s="562"/>
      <c r="O84" s="365"/>
    </row>
    <row r="85" spans="1:15" s="351" customFormat="1" ht="25.5" customHeight="1" thickBot="1" x14ac:dyDescent="0.35">
      <c r="A85" s="336"/>
      <c r="B85" s="356">
        <v>12</v>
      </c>
      <c r="C85" s="477" t="s">
        <v>661</v>
      </c>
      <c r="D85" s="477"/>
      <c r="E85" s="477"/>
      <c r="F85" s="477"/>
      <c r="G85" s="477"/>
      <c r="H85" s="477"/>
      <c r="I85" s="477"/>
      <c r="J85" s="477"/>
      <c r="K85" s="477"/>
      <c r="L85" s="477"/>
      <c r="M85" s="477"/>
      <c r="N85" s="478"/>
      <c r="O85" s="357"/>
    </row>
    <row r="86" spans="1:15" s="351" customFormat="1" ht="25.5" customHeight="1" thickBot="1" x14ac:dyDescent="0.35">
      <c r="A86" s="336"/>
      <c r="B86" s="422">
        <v>13</v>
      </c>
      <c r="C86" s="537" t="s">
        <v>662</v>
      </c>
      <c r="D86" s="533"/>
      <c r="E86" s="533"/>
      <c r="F86" s="533"/>
      <c r="G86" s="533"/>
      <c r="H86" s="533"/>
      <c r="I86" s="533"/>
      <c r="J86" s="533"/>
      <c r="K86" s="533"/>
      <c r="L86" s="533"/>
      <c r="M86" s="533"/>
      <c r="N86" s="534"/>
      <c r="O86" s="355"/>
    </row>
    <row r="87" spans="1:15" s="351" customFormat="1" ht="25.5" customHeight="1" thickBot="1" x14ac:dyDescent="0.35">
      <c r="A87" s="336"/>
      <c r="B87" s="356">
        <v>14</v>
      </c>
      <c r="C87" s="477" t="s">
        <v>580</v>
      </c>
      <c r="D87" s="477"/>
      <c r="E87" s="477"/>
      <c r="F87" s="477"/>
      <c r="G87" s="477"/>
      <c r="H87" s="477"/>
      <c r="I87" s="477"/>
      <c r="J87" s="477"/>
      <c r="K87" s="477"/>
      <c r="L87" s="477"/>
      <c r="M87" s="477"/>
      <c r="N87" s="478"/>
      <c r="O87" s="357"/>
    </row>
    <row r="88" spans="1:15" s="351" customFormat="1" ht="25.5" customHeight="1" thickBot="1" x14ac:dyDescent="0.35">
      <c r="A88" s="336"/>
      <c r="B88" s="354">
        <v>15</v>
      </c>
      <c r="C88" s="533" t="s">
        <v>581</v>
      </c>
      <c r="D88" s="533"/>
      <c r="E88" s="533"/>
      <c r="F88" s="533"/>
      <c r="G88" s="533"/>
      <c r="H88" s="533"/>
      <c r="I88" s="533"/>
      <c r="J88" s="533"/>
      <c r="K88" s="533"/>
      <c r="L88" s="533"/>
      <c r="M88" s="533"/>
      <c r="N88" s="534"/>
      <c r="O88" s="355"/>
    </row>
    <row r="89" spans="1:15" s="351" customFormat="1" ht="25.5" customHeight="1" thickBot="1" x14ac:dyDescent="0.35">
      <c r="A89" s="336"/>
      <c r="B89" s="356">
        <v>16</v>
      </c>
      <c r="C89" s="565" t="s">
        <v>94</v>
      </c>
      <c r="D89" s="477"/>
      <c r="E89" s="477"/>
      <c r="F89" s="477"/>
      <c r="G89" s="477"/>
      <c r="H89" s="477"/>
      <c r="I89" s="477"/>
      <c r="J89" s="477"/>
      <c r="K89" s="477"/>
      <c r="L89" s="477"/>
      <c r="M89" s="477"/>
      <c r="N89" s="478"/>
      <c r="O89" s="357"/>
    </row>
    <row r="90" spans="1:15" s="351" customFormat="1" ht="25.5" customHeight="1" x14ac:dyDescent="0.3">
      <c r="A90" s="336"/>
      <c r="B90" s="366">
        <v>17</v>
      </c>
      <c r="C90" s="540" t="s">
        <v>95</v>
      </c>
      <c r="D90" s="540"/>
      <c r="E90" s="540"/>
      <c r="F90" s="540"/>
      <c r="G90" s="540"/>
      <c r="H90" s="540"/>
      <c r="I90" s="540"/>
      <c r="J90" s="540"/>
      <c r="K90" s="540"/>
      <c r="L90" s="540"/>
      <c r="M90" s="540"/>
      <c r="N90" s="541"/>
      <c r="O90" s="367"/>
    </row>
    <row r="91" spans="1:15" s="351" customFormat="1" ht="12.75" customHeight="1" x14ac:dyDescent="0.3">
      <c r="A91" s="336"/>
      <c r="B91" s="488">
        <v>17.100000000000001</v>
      </c>
      <c r="C91" s="483" t="s">
        <v>333</v>
      </c>
      <c r="D91" s="483"/>
      <c r="E91" s="483"/>
      <c r="F91" s="483"/>
      <c r="G91" s="483"/>
      <c r="H91" s="483"/>
      <c r="I91" s="483"/>
      <c r="J91" s="483"/>
      <c r="K91" s="483"/>
      <c r="L91" s="483"/>
      <c r="M91" s="483"/>
      <c r="N91" s="484"/>
      <c r="O91" s="347"/>
    </row>
    <row r="92" spans="1:15" s="351" customFormat="1" ht="12.75" customHeight="1" x14ac:dyDescent="0.3">
      <c r="A92" s="336"/>
      <c r="B92" s="489"/>
      <c r="C92" s="479" t="s">
        <v>96</v>
      </c>
      <c r="D92" s="479"/>
      <c r="E92" s="479"/>
      <c r="F92" s="479"/>
      <c r="G92" s="479"/>
      <c r="H92" s="479"/>
      <c r="I92" s="479"/>
      <c r="J92" s="479"/>
      <c r="K92" s="479"/>
      <c r="L92" s="479"/>
      <c r="M92" s="479"/>
      <c r="N92" s="480"/>
      <c r="O92" s="348"/>
    </row>
    <row r="93" spans="1:15" s="351" customFormat="1" ht="12.75" customHeight="1" x14ac:dyDescent="0.3">
      <c r="A93" s="336"/>
      <c r="B93" s="489"/>
      <c r="C93" s="479" t="s">
        <v>97</v>
      </c>
      <c r="D93" s="479"/>
      <c r="E93" s="479"/>
      <c r="F93" s="479"/>
      <c r="G93" s="479"/>
      <c r="H93" s="479"/>
      <c r="I93" s="479"/>
      <c r="J93" s="479"/>
      <c r="K93" s="479"/>
      <c r="L93" s="479"/>
      <c r="M93" s="479"/>
      <c r="N93" s="480"/>
      <c r="O93" s="348"/>
    </row>
    <row r="94" spans="1:15" s="351" customFormat="1" ht="12.75" customHeight="1" x14ac:dyDescent="0.3">
      <c r="A94" s="336"/>
      <c r="B94" s="489"/>
      <c r="C94" s="535" t="s">
        <v>98</v>
      </c>
      <c r="D94" s="535"/>
      <c r="E94" s="535"/>
      <c r="F94" s="535"/>
      <c r="G94" s="535"/>
      <c r="H94" s="535"/>
      <c r="I94" s="535"/>
      <c r="J94" s="535"/>
      <c r="K94" s="535"/>
      <c r="L94" s="535"/>
      <c r="M94" s="535"/>
      <c r="N94" s="536"/>
      <c r="O94" s="348"/>
    </row>
    <row r="95" spans="1:15" s="351" customFormat="1" ht="12.75" customHeight="1" x14ac:dyDescent="0.3">
      <c r="A95" s="336"/>
      <c r="B95" s="489"/>
      <c r="C95" s="479" t="s">
        <v>320</v>
      </c>
      <c r="D95" s="479"/>
      <c r="E95" s="479"/>
      <c r="F95" s="479"/>
      <c r="G95" s="479"/>
      <c r="H95" s="479"/>
      <c r="I95" s="479"/>
      <c r="J95" s="479"/>
      <c r="K95" s="479"/>
      <c r="L95" s="479"/>
      <c r="M95" s="479"/>
      <c r="N95" s="480"/>
      <c r="O95" s="348"/>
    </row>
    <row r="96" spans="1:15" s="351" customFormat="1" ht="12.75" customHeight="1" x14ac:dyDescent="0.3">
      <c r="A96" s="336"/>
      <c r="B96" s="489"/>
      <c r="C96" s="535" t="s">
        <v>99</v>
      </c>
      <c r="D96" s="535"/>
      <c r="E96" s="535"/>
      <c r="F96" s="535"/>
      <c r="G96" s="535"/>
      <c r="H96" s="535"/>
      <c r="I96" s="535"/>
      <c r="J96" s="535"/>
      <c r="K96" s="535"/>
      <c r="L96" s="535"/>
      <c r="M96" s="535"/>
      <c r="N96" s="536"/>
      <c r="O96" s="348"/>
    </row>
    <row r="97" spans="1:15" s="351" customFormat="1" ht="12.75" customHeight="1" x14ac:dyDescent="0.3">
      <c r="A97" s="336"/>
      <c r="B97" s="489"/>
      <c r="C97" s="479" t="s">
        <v>100</v>
      </c>
      <c r="D97" s="479"/>
      <c r="E97" s="479"/>
      <c r="F97" s="479"/>
      <c r="G97" s="479"/>
      <c r="H97" s="479"/>
      <c r="I97" s="479"/>
      <c r="J97" s="479"/>
      <c r="K97" s="479"/>
      <c r="L97" s="479"/>
      <c r="M97" s="479"/>
      <c r="N97" s="480"/>
      <c r="O97" s="348"/>
    </row>
    <row r="98" spans="1:15" s="351" customFormat="1" ht="12.75" customHeight="1" x14ac:dyDescent="0.3">
      <c r="A98" s="336"/>
      <c r="B98" s="489"/>
      <c r="C98" s="535" t="s">
        <v>101</v>
      </c>
      <c r="D98" s="535"/>
      <c r="E98" s="535"/>
      <c r="F98" s="535"/>
      <c r="G98" s="535"/>
      <c r="H98" s="535"/>
      <c r="I98" s="535"/>
      <c r="J98" s="535"/>
      <c r="K98" s="535"/>
      <c r="L98" s="535"/>
      <c r="M98" s="535"/>
      <c r="N98" s="536"/>
      <c r="O98" s="348"/>
    </row>
    <row r="99" spans="1:15" s="351" customFormat="1" ht="12.75" customHeight="1" x14ac:dyDescent="0.3">
      <c r="A99" s="336"/>
      <c r="B99" s="489"/>
      <c r="C99" s="479" t="s">
        <v>102</v>
      </c>
      <c r="D99" s="479"/>
      <c r="E99" s="479"/>
      <c r="F99" s="479"/>
      <c r="G99" s="479"/>
      <c r="H99" s="479"/>
      <c r="I99" s="479"/>
      <c r="J99" s="479"/>
      <c r="K99" s="479"/>
      <c r="L99" s="479"/>
      <c r="M99" s="479"/>
      <c r="N99" s="480"/>
      <c r="O99" s="348"/>
    </row>
    <row r="100" spans="1:15" s="351" customFormat="1" ht="12.75" customHeight="1" x14ac:dyDescent="0.3">
      <c r="A100" s="336"/>
      <c r="B100" s="489"/>
      <c r="C100" s="479" t="s">
        <v>103</v>
      </c>
      <c r="D100" s="479"/>
      <c r="E100" s="479"/>
      <c r="F100" s="479"/>
      <c r="G100" s="479"/>
      <c r="H100" s="479"/>
      <c r="I100" s="479"/>
      <c r="J100" s="479"/>
      <c r="K100" s="479"/>
      <c r="L100" s="479"/>
      <c r="M100" s="479"/>
      <c r="N100" s="480"/>
      <c r="O100" s="348"/>
    </row>
    <row r="101" spans="1:15" s="351" customFormat="1" ht="12.75" customHeight="1" x14ac:dyDescent="0.3">
      <c r="A101" s="336"/>
      <c r="B101" s="489"/>
      <c r="C101" s="479" t="s">
        <v>319</v>
      </c>
      <c r="D101" s="479"/>
      <c r="E101" s="479"/>
      <c r="F101" s="479"/>
      <c r="G101" s="479"/>
      <c r="H101" s="479"/>
      <c r="I101" s="479"/>
      <c r="J101" s="479"/>
      <c r="K101" s="479"/>
      <c r="L101" s="479"/>
      <c r="M101" s="479"/>
      <c r="N101" s="480"/>
      <c r="O101" s="348"/>
    </row>
    <row r="102" spans="1:15" s="351" customFormat="1" ht="12.75" customHeight="1" x14ac:dyDescent="0.3">
      <c r="A102" s="336"/>
      <c r="B102" s="489"/>
      <c r="C102" s="479" t="s">
        <v>104</v>
      </c>
      <c r="D102" s="479"/>
      <c r="E102" s="479"/>
      <c r="F102" s="479"/>
      <c r="G102" s="479"/>
      <c r="H102" s="479"/>
      <c r="I102" s="479"/>
      <c r="J102" s="479"/>
      <c r="K102" s="479"/>
      <c r="L102" s="479"/>
      <c r="M102" s="479"/>
      <c r="N102" s="480"/>
      <c r="O102" s="348"/>
    </row>
    <row r="103" spans="1:15" s="351" customFormat="1" ht="12.75" customHeight="1" x14ac:dyDescent="0.3">
      <c r="A103" s="336"/>
      <c r="B103" s="489"/>
      <c r="C103" s="479" t="s">
        <v>105</v>
      </c>
      <c r="D103" s="479"/>
      <c r="E103" s="479"/>
      <c r="F103" s="479"/>
      <c r="G103" s="479"/>
      <c r="H103" s="479"/>
      <c r="I103" s="479"/>
      <c r="J103" s="479"/>
      <c r="K103" s="479"/>
      <c r="L103" s="479"/>
      <c r="M103" s="479"/>
      <c r="N103" s="480"/>
      <c r="O103" s="348"/>
    </row>
    <row r="104" spans="1:15" s="351" customFormat="1" ht="12.75" customHeight="1" x14ac:dyDescent="0.3">
      <c r="A104" s="336"/>
      <c r="B104" s="489"/>
      <c r="C104" s="479" t="s">
        <v>106</v>
      </c>
      <c r="D104" s="479"/>
      <c r="E104" s="479"/>
      <c r="F104" s="479"/>
      <c r="G104" s="479"/>
      <c r="H104" s="479"/>
      <c r="I104" s="479"/>
      <c r="J104" s="479"/>
      <c r="K104" s="479"/>
      <c r="L104" s="479"/>
      <c r="M104" s="479"/>
      <c r="N104" s="480"/>
      <c r="O104" s="348"/>
    </row>
    <row r="105" spans="1:15" s="351" customFormat="1" ht="12.75" customHeight="1" x14ac:dyDescent="0.3">
      <c r="A105" s="336"/>
      <c r="B105" s="489"/>
      <c r="C105" s="479" t="s">
        <v>107</v>
      </c>
      <c r="D105" s="479"/>
      <c r="E105" s="479"/>
      <c r="F105" s="479"/>
      <c r="G105" s="479"/>
      <c r="H105" s="479"/>
      <c r="I105" s="479"/>
      <c r="J105" s="479"/>
      <c r="K105" s="479"/>
      <c r="L105" s="479"/>
      <c r="M105" s="479"/>
      <c r="N105" s="480"/>
      <c r="O105" s="348"/>
    </row>
    <row r="106" spans="1:15" s="351" customFormat="1" ht="12.75" customHeight="1" x14ac:dyDescent="0.3">
      <c r="A106" s="336"/>
      <c r="B106" s="489"/>
      <c r="C106" s="479" t="s">
        <v>108</v>
      </c>
      <c r="D106" s="479"/>
      <c r="E106" s="479"/>
      <c r="F106" s="479"/>
      <c r="G106" s="479"/>
      <c r="H106" s="479"/>
      <c r="I106" s="479"/>
      <c r="J106" s="479"/>
      <c r="K106" s="479"/>
      <c r="L106" s="479"/>
      <c r="M106" s="479"/>
      <c r="N106" s="480"/>
      <c r="O106" s="348"/>
    </row>
    <row r="107" spans="1:15" s="351" customFormat="1" ht="12.75" customHeight="1" x14ac:dyDescent="0.3">
      <c r="A107" s="336"/>
      <c r="B107" s="489"/>
      <c r="C107" s="479" t="s">
        <v>109</v>
      </c>
      <c r="D107" s="479"/>
      <c r="E107" s="479"/>
      <c r="F107" s="479"/>
      <c r="G107" s="479"/>
      <c r="H107" s="479"/>
      <c r="I107" s="479"/>
      <c r="J107" s="479"/>
      <c r="K107" s="479"/>
      <c r="L107" s="479"/>
      <c r="M107" s="479"/>
      <c r="N107" s="480"/>
      <c r="O107" s="348"/>
    </row>
    <row r="108" spans="1:15" s="351" customFormat="1" ht="12.75" customHeight="1" x14ac:dyDescent="0.3">
      <c r="A108" s="336"/>
      <c r="B108" s="489"/>
      <c r="C108" s="479" t="s">
        <v>110</v>
      </c>
      <c r="D108" s="479"/>
      <c r="E108" s="479"/>
      <c r="F108" s="479"/>
      <c r="G108" s="479"/>
      <c r="H108" s="479"/>
      <c r="I108" s="479"/>
      <c r="J108" s="479"/>
      <c r="K108" s="479"/>
      <c r="L108" s="479"/>
      <c r="M108" s="479"/>
      <c r="N108" s="480"/>
      <c r="O108" s="348"/>
    </row>
    <row r="109" spans="1:15" s="351" customFormat="1" ht="12.75" customHeight="1" x14ac:dyDescent="0.3">
      <c r="A109" s="336"/>
      <c r="B109" s="489"/>
      <c r="C109" s="479" t="s">
        <v>111</v>
      </c>
      <c r="D109" s="479"/>
      <c r="E109" s="479"/>
      <c r="F109" s="479"/>
      <c r="G109" s="479"/>
      <c r="H109" s="479"/>
      <c r="I109" s="479"/>
      <c r="J109" s="479"/>
      <c r="K109" s="479"/>
      <c r="L109" s="479"/>
      <c r="M109" s="479"/>
      <c r="N109" s="480"/>
      <c r="O109" s="348"/>
    </row>
    <row r="110" spans="1:15" s="351" customFormat="1" ht="12.75" customHeight="1" x14ac:dyDescent="0.3">
      <c r="A110" s="336"/>
      <c r="B110" s="489"/>
      <c r="C110" s="479" t="s">
        <v>112</v>
      </c>
      <c r="D110" s="479"/>
      <c r="E110" s="479"/>
      <c r="F110" s="479"/>
      <c r="G110" s="479"/>
      <c r="H110" s="479"/>
      <c r="I110" s="479"/>
      <c r="J110" s="479"/>
      <c r="K110" s="479"/>
      <c r="L110" s="479"/>
      <c r="M110" s="479"/>
      <c r="N110" s="480"/>
      <c r="O110" s="348"/>
    </row>
    <row r="111" spans="1:15" s="351" customFormat="1" ht="12.75" customHeight="1" x14ac:dyDescent="0.3">
      <c r="A111" s="336"/>
      <c r="B111" s="489"/>
      <c r="C111" s="479" t="s">
        <v>113</v>
      </c>
      <c r="D111" s="479"/>
      <c r="E111" s="479"/>
      <c r="F111" s="479"/>
      <c r="G111" s="479"/>
      <c r="H111" s="479"/>
      <c r="I111" s="479"/>
      <c r="J111" s="479"/>
      <c r="K111" s="479"/>
      <c r="L111" s="479"/>
      <c r="M111" s="479"/>
      <c r="N111" s="480"/>
      <c r="O111" s="348"/>
    </row>
    <row r="112" spans="1:15" s="351" customFormat="1" ht="12.75" customHeight="1" x14ac:dyDescent="0.3">
      <c r="A112" s="336"/>
      <c r="B112" s="489"/>
      <c r="C112" s="479" t="s">
        <v>114</v>
      </c>
      <c r="D112" s="479"/>
      <c r="E112" s="479"/>
      <c r="F112" s="479"/>
      <c r="G112" s="479"/>
      <c r="H112" s="479"/>
      <c r="I112" s="479"/>
      <c r="J112" s="479"/>
      <c r="K112" s="479"/>
      <c r="L112" s="479"/>
      <c r="M112" s="479"/>
      <c r="N112" s="480"/>
      <c r="O112" s="348"/>
    </row>
    <row r="113" spans="1:15" s="351" customFormat="1" ht="12.75" customHeight="1" x14ac:dyDescent="0.3">
      <c r="A113" s="336"/>
      <c r="B113" s="489"/>
      <c r="C113" s="479" t="s">
        <v>115</v>
      </c>
      <c r="D113" s="479"/>
      <c r="E113" s="479"/>
      <c r="F113" s="479"/>
      <c r="G113" s="479"/>
      <c r="H113" s="479"/>
      <c r="I113" s="479"/>
      <c r="J113" s="479"/>
      <c r="K113" s="479"/>
      <c r="L113" s="479"/>
      <c r="M113" s="479"/>
      <c r="N113" s="480"/>
      <c r="O113" s="348"/>
    </row>
    <row r="114" spans="1:15" s="351" customFormat="1" ht="25.5" customHeight="1" x14ac:dyDescent="0.3">
      <c r="A114" s="336"/>
      <c r="B114" s="489"/>
      <c r="C114" s="479" t="s">
        <v>116</v>
      </c>
      <c r="D114" s="479"/>
      <c r="E114" s="479"/>
      <c r="F114" s="479"/>
      <c r="G114" s="479"/>
      <c r="H114" s="479"/>
      <c r="I114" s="479"/>
      <c r="J114" s="479"/>
      <c r="K114" s="479"/>
      <c r="L114" s="479"/>
      <c r="M114" s="479"/>
      <c r="N114" s="480"/>
      <c r="O114" s="348"/>
    </row>
    <row r="115" spans="1:15" s="351" customFormat="1" ht="12.75" customHeight="1" x14ac:dyDescent="0.3">
      <c r="A115" s="336"/>
      <c r="B115" s="491"/>
      <c r="C115" s="479" t="s">
        <v>117</v>
      </c>
      <c r="D115" s="479"/>
      <c r="E115" s="479"/>
      <c r="F115" s="479"/>
      <c r="G115" s="479"/>
      <c r="H115" s="479"/>
      <c r="I115" s="479"/>
      <c r="J115" s="479"/>
      <c r="K115" s="479"/>
      <c r="L115" s="479"/>
      <c r="M115" s="479"/>
      <c r="N115" s="480"/>
      <c r="O115" s="348"/>
    </row>
    <row r="116" spans="1:15" s="351" customFormat="1" ht="12.75" customHeight="1" x14ac:dyDescent="0.3">
      <c r="A116" s="336"/>
      <c r="B116" s="488">
        <v>17.2</v>
      </c>
      <c r="C116" s="483" t="s">
        <v>70</v>
      </c>
      <c r="D116" s="483"/>
      <c r="E116" s="483"/>
      <c r="F116" s="483"/>
      <c r="G116" s="483"/>
      <c r="H116" s="483"/>
      <c r="I116" s="483"/>
      <c r="J116" s="483"/>
      <c r="K116" s="483"/>
      <c r="L116" s="483"/>
      <c r="M116" s="483"/>
      <c r="N116" s="484"/>
      <c r="O116" s="347"/>
    </row>
    <row r="117" spans="1:15" s="351" customFormat="1" ht="12.75" customHeight="1" x14ac:dyDescent="0.3">
      <c r="A117" s="336"/>
      <c r="B117" s="489"/>
      <c r="C117" s="479" t="s">
        <v>118</v>
      </c>
      <c r="D117" s="479"/>
      <c r="E117" s="479"/>
      <c r="F117" s="479"/>
      <c r="G117" s="479"/>
      <c r="H117" s="479"/>
      <c r="I117" s="479"/>
      <c r="J117" s="479"/>
      <c r="K117" s="479"/>
      <c r="L117" s="479"/>
      <c r="M117" s="479"/>
      <c r="N117" s="480"/>
      <c r="O117" s="348"/>
    </row>
    <row r="118" spans="1:15" s="351" customFormat="1" ht="12.75" customHeight="1" x14ac:dyDescent="0.3">
      <c r="A118" s="336"/>
      <c r="B118" s="489"/>
      <c r="C118" s="479" t="s">
        <v>676</v>
      </c>
      <c r="D118" s="479"/>
      <c r="E118" s="479"/>
      <c r="F118" s="479"/>
      <c r="G118" s="479"/>
      <c r="H118" s="479"/>
      <c r="I118" s="479"/>
      <c r="J118" s="479"/>
      <c r="K118" s="479"/>
      <c r="L118" s="479"/>
      <c r="M118" s="479"/>
      <c r="N118" s="480"/>
      <c r="O118" s="348"/>
    </row>
    <row r="119" spans="1:15" s="351" customFormat="1" ht="12.75" customHeight="1" x14ac:dyDescent="0.3">
      <c r="A119" s="336"/>
      <c r="B119" s="489"/>
      <c r="C119" s="479" t="s">
        <v>61</v>
      </c>
      <c r="D119" s="479"/>
      <c r="E119" s="479"/>
      <c r="F119" s="479"/>
      <c r="G119" s="479"/>
      <c r="H119" s="479"/>
      <c r="I119" s="479"/>
      <c r="J119" s="479"/>
      <c r="K119" s="479"/>
      <c r="L119" s="479"/>
      <c r="M119" s="479"/>
      <c r="N119" s="480"/>
      <c r="O119" s="348"/>
    </row>
    <row r="120" spans="1:15" s="351" customFormat="1" ht="12.75" customHeight="1" x14ac:dyDescent="0.3">
      <c r="A120" s="336"/>
      <c r="B120" s="489"/>
      <c r="C120" s="479" t="s">
        <v>62</v>
      </c>
      <c r="D120" s="479"/>
      <c r="E120" s="479"/>
      <c r="F120" s="479"/>
      <c r="G120" s="479"/>
      <c r="H120" s="479"/>
      <c r="I120" s="479"/>
      <c r="J120" s="479"/>
      <c r="K120" s="479"/>
      <c r="L120" s="479"/>
      <c r="M120" s="479"/>
      <c r="N120" s="480"/>
      <c r="O120" s="348"/>
    </row>
    <row r="121" spans="1:15" s="351" customFormat="1" ht="12.75" customHeight="1" x14ac:dyDescent="0.3">
      <c r="A121" s="336"/>
      <c r="B121" s="489"/>
      <c r="C121" s="479" t="s">
        <v>63</v>
      </c>
      <c r="D121" s="479"/>
      <c r="E121" s="479"/>
      <c r="F121" s="479"/>
      <c r="G121" s="479"/>
      <c r="H121" s="479"/>
      <c r="I121" s="479"/>
      <c r="J121" s="479"/>
      <c r="K121" s="479"/>
      <c r="L121" s="479"/>
      <c r="M121" s="479"/>
      <c r="N121" s="480"/>
      <c r="O121" s="348"/>
    </row>
    <row r="122" spans="1:15" s="351" customFormat="1" ht="12.75" customHeight="1" x14ac:dyDescent="0.3">
      <c r="A122" s="336"/>
      <c r="B122" s="489"/>
      <c r="C122" s="479" t="s">
        <v>64</v>
      </c>
      <c r="D122" s="479"/>
      <c r="E122" s="479"/>
      <c r="F122" s="479"/>
      <c r="G122" s="479"/>
      <c r="H122" s="479"/>
      <c r="I122" s="479"/>
      <c r="J122" s="479"/>
      <c r="K122" s="479"/>
      <c r="L122" s="479"/>
      <c r="M122" s="479"/>
      <c r="N122" s="480"/>
      <c r="O122" s="348"/>
    </row>
    <row r="123" spans="1:15" s="351" customFormat="1" ht="12.75" customHeight="1" x14ac:dyDescent="0.3">
      <c r="A123" s="336"/>
      <c r="B123" s="491"/>
      <c r="C123" s="525" t="s">
        <v>65</v>
      </c>
      <c r="D123" s="525"/>
      <c r="E123" s="525"/>
      <c r="F123" s="525"/>
      <c r="G123" s="525"/>
      <c r="H123" s="525"/>
      <c r="I123" s="525"/>
      <c r="J123" s="525"/>
      <c r="K123" s="525"/>
      <c r="L123" s="525"/>
      <c r="M123" s="525"/>
      <c r="N123" s="526"/>
      <c r="O123" s="348"/>
    </row>
    <row r="124" spans="1:15" s="351" customFormat="1" ht="12.75" customHeight="1" x14ac:dyDescent="0.3">
      <c r="A124" s="336"/>
      <c r="B124" s="488">
        <v>17.3</v>
      </c>
      <c r="C124" s="557" t="s">
        <v>677</v>
      </c>
      <c r="D124" s="558"/>
      <c r="E124" s="558"/>
      <c r="F124" s="558"/>
      <c r="G124" s="558"/>
      <c r="H124" s="558"/>
      <c r="I124" s="558"/>
      <c r="J124" s="558"/>
      <c r="K124" s="558"/>
      <c r="L124" s="558"/>
      <c r="M124" s="558"/>
      <c r="N124" s="558"/>
      <c r="O124" s="559"/>
    </row>
    <row r="125" spans="1:15" s="351" customFormat="1" ht="12.75" customHeight="1" x14ac:dyDescent="0.3">
      <c r="A125" s="336"/>
      <c r="B125" s="489"/>
      <c r="C125" s="551"/>
      <c r="D125" s="552"/>
      <c r="E125" s="552"/>
      <c r="F125" s="552"/>
      <c r="G125" s="552"/>
      <c r="H125" s="552"/>
      <c r="I125" s="552"/>
      <c r="J125" s="552"/>
      <c r="K125" s="552"/>
      <c r="L125" s="552"/>
      <c r="M125" s="552"/>
      <c r="N125" s="552"/>
      <c r="O125" s="553"/>
    </row>
    <row r="126" spans="1:15" s="351" customFormat="1" ht="12.75" customHeight="1" x14ac:dyDescent="0.3">
      <c r="A126" s="336"/>
      <c r="B126" s="489"/>
      <c r="C126" s="551"/>
      <c r="D126" s="552"/>
      <c r="E126" s="552"/>
      <c r="F126" s="552"/>
      <c r="G126" s="552"/>
      <c r="H126" s="552"/>
      <c r="I126" s="552"/>
      <c r="J126" s="552"/>
      <c r="K126" s="552"/>
      <c r="L126" s="552"/>
      <c r="M126" s="552"/>
      <c r="N126" s="552"/>
      <c r="O126" s="553"/>
    </row>
    <row r="127" spans="1:15" s="351" customFormat="1" ht="12.75" customHeight="1" thickBot="1" x14ac:dyDescent="0.35">
      <c r="A127" s="336"/>
      <c r="B127" s="490"/>
      <c r="C127" s="554"/>
      <c r="D127" s="555"/>
      <c r="E127" s="555"/>
      <c r="F127" s="555"/>
      <c r="G127" s="555"/>
      <c r="H127" s="555"/>
      <c r="I127" s="555"/>
      <c r="J127" s="555"/>
      <c r="K127" s="555"/>
      <c r="L127" s="555"/>
      <c r="M127" s="555"/>
      <c r="N127" s="555"/>
      <c r="O127" s="556"/>
    </row>
    <row r="128" spans="1:15" s="351" customFormat="1" ht="25.5" customHeight="1" x14ac:dyDescent="0.3">
      <c r="A128" s="336"/>
      <c r="B128" s="352">
        <v>18</v>
      </c>
      <c r="C128" s="595" t="s">
        <v>119</v>
      </c>
      <c r="D128" s="519"/>
      <c r="E128" s="519"/>
      <c r="F128" s="519"/>
      <c r="G128" s="519"/>
      <c r="H128" s="519"/>
      <c r="I128" s="519"/>
      <c r="J128" s="519"/>
      <c r="K128" s="519"/>
      <c r="L128" s="519"/>
      <c r="M128" s="519"/>
      <c r="N128" s="520"/>
      <c r="O128" s="350"/>
    </row>
    <row r="129" spans="1:15" s="351" customFormat="1" ht="12.75" customHeight="1" x14ac:dyDescent="0.3">
      <c r="A129" s="336"/>
      <c r="B129" s="485">
        <v>18.100000000000001</v>
      </c>
      <c r="C129" s="521" t="s">
        <v>334</v>
      </c>
      <c r="D129" s="521"/>
      <c r="E129" s="521"/>
      <c r="F129" s="521"/>
      <c r="G129" s="521"/>
      <c r="H129" s="521"/>
      <c r="I129" s="521"/>
      <c r="J129" s="521"/>
      <c r="K129" s="521"/>
      <c r="L129" s="521"/>
      <c r="M129" s="521"/>
      <c r="N129" s="522"/>
      <c r="O129" s="347"/>
    </row>
    <row r="130" spans="1:15" s="351" customFormat="1" ht="12.75" customHeight="1" x14ac:dyDescent="0.3">
      <c r="A130" s="336"/>
      <c r="B130" s="486"/>
      <c r="C130" s="515" t="s">
        <v>120</v>
      </c>
      <c r="D130" s="515"/>
      <c r="E130" s="515"/>
      <c r="F130" s="515"/>
      <c r="G130" s="515"/>
      <c r="H130" s="515"/>
      <c r="I130" s="515"/>
      <c r="J130" s="515"/>
      <c r="K130" s="515"/>
      <c r="L130" s="515"/>
      <c r="M130" s="515"/>
      <c r="N130" s="516"/>
      <c r="O130" s="353"/>
    </row>
    <row r="131" spans="1:15" s="351" customFormat="1" ht="12.75" customHeight="1" x14ac:dyDescent="0.3">
      <c r="A131" s="336"/>
      <c r="B131" s="486"/>
      <c r="C131" s="481" t="s">
        <v>121</v>
      </c>
      <c r="D131" s="481"/>
      <c r="E131" s="481"/>
      <c r="F131" s="481"/>
      <c r="G131" s="481"/>
      <c r="H131" s="481"/>
      <c r="I131" s="481"/>
      <c r="J131" s="481"/>
      <c r="K131" s="481"/>
      <c r="L131" s="481"/>
      <c r="M131" s="481"/>
      <c r="N131" s="482"/>
      <c r="O131" s="353"/>
    </row>
    <row r="132" spans="1:15" s="351" customFormat="1" ht="25.5" customHeight="1" x14ac:dyDescent="0.3">
      <c r="A132" s="336"/>
      <c r="B132" s="486"/>
      <c r="C132" s="515" t="s">
        <v>447</v>
      </c>
      <c r="D132" s="515"/>
      <c r="E132" s="515"/>
      <c r="F132" s="515"/>
      <c r="G132" s="515"/>
      <c r="H132" s="515"/>
      <c r="I132" s="515"/>
      <c r="J132" s="515"/>
      <c r="K132" s="515"/>
      <c r="L132" s="515"/>
      <c r="M132" s="515"/>
      <c r="N132" s="516"/>
      <c r="O132" s="353"/>
    </row>
    <row r="133" spans="1:15" s="351" customFormat="1" ht="25.5" customHeight="1" x14ac:dyDescent="0.3">
      <c r="A133" s="336"/>
      <c r="B133" s="492"/>
      <c r="C133" s="481" t="s">
        <v>122</v>
      </c>
      <c r="D133" s="481"/>
      <c r="E133" s="481"/>
      <c r="F133" s="481"/>
      <c r="G133" s="481"/>
      <c r="H133" s="481"/>
      <c r="I133" s="481"/>
      <c r="J133" s="481"/>
      <c r="K133" s="481"/>
      <c r="L133" s="481"/>
      <c r="M133" s="481"/>
      <c r="N133" s="482"/>
      <c r="O133" s="353"/>
    </row>
    <row r="134" spans="1:15" s="351" customFormat="1" ht="12.75" customHeight="1" x14ac:dyDescent="0.3">
      <c r="A134" s="336"/>
      <c r="B134" s="485">
        <v>18.2</v>
      </c>
      <c r="C134" s="542" t="s">
        <v>452</v>
      </c>
      <c r="D134" s="543"/>
      <c r="E134" s="543"/>
      <c r="F134" s="543"/>
      <c r="G134" s="543"/>
      <c r="H134" s="543"/>
      <c r="I134" s="543"/>
      <c r="J134" s="543"/>
      <c r="K134" s="543"/>
      <c r="L134" s="543"/>
      <c r="M134" s="543"/>
      <c r="N134" s="543"/>
      <c r="O134" s="544"/>
    </row>
    <row r="135" spans="1:15" s="351" customFormat="1" ht="12.75" customHeight="1" x14ac:dyDescent="0.3">
      <c r="A135" s="336"/>
      <c r="B135" s="486"/>
      <c r="C135" s="545"/>
      <c r="D135" s="546"/>
      <c r="E135" s="546"/>
      <c r="F135" s="546"/>
      <c r="G135" s="546"/>
      <c r="H135" s="546"/>
      <c r="I135" s="546"/>
      <c r="J135" s="546"/>
      <c r="K135" s="546"/>
      <c r="L135" s="546"/>
      <c r="M135" s="546"/>
      <c r="N135" s="546"/>
      <c r="O135" s="547"/>
    </row>
    <row r="136" spans="1:15" s="351" customFormat="1" ht="12.75" customHeight="1" x14ac:dyDescent="0.3">
      <c r="A136" s="336"/>
      <c r="B136" s="486"/>
      <c r="C136" s="545"/>
      <c r="D136" s="546"/>
      <c r="E136" s="546"/>
      <c r="F136" s="546"/>
      <c r="G136" s="546"/>
      <c r="H136" s="546"/>
      <c r="I136" s="546"/>
      <c r="J136" s="546"/>
      <c r="K136" s="546"/>
      <c r="L136" s="546"/>
      <c r="M136" s="546"/>
      <c r="N136" s="546"/>
      <c r="O136" s="547"/>
    </row>
    <row r="137" spans="1:15" s="351" customFormat="1" ht="12.75" customHeight="1" thickBot="1" x14ac:dyDescent="0.35">
      <c r="A137" s="336"/>
      <c r="B137" s="487"/>
      <c r="C137" s="548"/>
      <c r="D137" s="549"/>
      <c r="E137" s="549"/>
      <c r="F137" s="549"/>
      <c r="G137" s="549"/>
      <c r="H137" s="549"/>
      <c r="I137" s="549"/>
      <c r="J137" s="549"/>
      <c r="K137" s="549"/>
      <c r="L137" s="549"/>
      <c r="M137" s="549"/>
      <c r="N137" s="549"/>
      <c r="O137" s="550"/>
    </row>
    <row r="138" spans="1:15" s="351" customFormat="1" ht="12.75" customHeight="1" x14ac:dyDescent="0.3">
      <c r="A138" s="336"/>
      <c r="B138" s="368">
        <v>19</v>
      </c>
      <c r="C138" s="513" t="s">
        <v>123</v>
      </c>
      <c r="D138" s="513"/>
      <c r="E138" s="513"/>
      <c r="F138" s="513"/>
      <c r="G138" s="513"/>
      <c r="H138" s="513"/>
      <c r="I138" s="513"/>
      <c r="J138" s="513"/>
      <c r="K138" s="513"/>
      <c r="L138" s="513"/>
      <c r="M138" s="513"/>
      <c r="N138" s="514"/>
      <c r="O138" s="346"/>
    </row>
    <row r="139" spans="1:15" s="351" customFormat="1" ht="12.75" customHeight="1" x14ac:dyDescent="0.3">
      <c r="A139" s="336"/>
      <c r="B139" s="488">
        <v>19.100000000000001</v>
      </c>
      <c r="C139" s="483" t="s">
        <v>335</v>
      </c>
      <c r="D139" s="483"/>
      <c r="E139" s="483"/>
      <c r="F139" s="483"/>
      <c r="G139" s="483"/>
      <c r="H139" s="483"/>
      <c r="I139" s="483"/>
      <c r="J139" s="483"/>
      <c r="K139" s="483"/>
      <c r="L139" s="483"/>
      <c r="M139" s="483"/>
      <c r="N139" s="484"/>
      <c r="O139" s="347"/>
    </row>
    <row r="140" spans="1:15" s="351" customFormat="1" ht="12.75" customHeight="1" x14ac:dyDescent="0.3">
      <c r="A140" s="336"/>
      <c r="B140" s="489"/>
      <c r="C140" s="479" t="s">
        <v>124</v>
      </c>
      <c r="D140" s="479"/>
      <c r="E140" s="479"/>
      <c r="F140" s="479"/>
      <c r="G140" s="479"/>
      <c r="H140" s="479"/>
      <c r="I140" s="479"/>
      <c r="J140" s="479"/>
      <c r="K140" s="479"/>
      <c r="L140" s="479"/>
      <c r="M140" s="479"/>
      <c r="N140" s="480"/>
      <c r="O140" s="348"/>
    </row>
    <row r="141" spans="1:15" s="351" customFormat="1" ht="12.75" customHeight="1" x14ac:dyDescent="0.3">
      <c r="A141" s="336"/>
      <c r="B141" s="489"/>
      <c r="C141" s="479" t="s">
        <v>125</v>
      </c>
      <c r="D141" s="479"/>
      <c r="E141" s="479"/>
      <c r="F141" s="479"/>
      <c r="G141" s="479"/>
      <c r="H141" s="479"/>
      <c r="I141" s="479"/>
      <c r="J141" s="479"/>
      <c r="K141" s="479"/>
      <c r="L141" s="479"/>
      <c r="M141" s="479"/>
      <c r="N141" s="480"/>
      <c r="O141" s="348"/>
    </row>
    <row r="142" spans="1:15" s="351" customFormat="1" ht="12.75" customHeight="1" thickBot="1" x14ac:dyDescent="0.35">
      <c r="A142" s="336"/>
      <c r="B142" s="490"/>
      <c r="C142" s="509" t="s">
        <v>126</v>
      </c>
      <c r="D142" s="509"/>
      <c r="E142" s="509"/>
      <c r="F142" s="509"/>
      <c r="G142" s="509"/>
      <c r="H142" s="509"/>
      <c r="I142" s="509"/>
      <c r="J142" s="509"/>
      <c r="K142" s="509"/>
      <c r="L142" s="509"/>
      <c r="M142" s="509"/>
      <c r="N142" s="510"/>
      <c r="O142" s="365"/>
    </row>
    <row r="143" spans="1:15" s="351" customFormat="1" ht="25.5" customHeight="1" thickBot="1" x14ac:dyDescent="0.35">
      <c r="A143" s="336"/>
      <c r="B143" s="356">
        <v>20</v>
      </c>
      <c r="C143" s="477" t="s">
        <v>127</v>
      </c>
      <c r="D143" s="477"/>
      <c r="E143" s="477"/>
      <c r="F143" s="477"/>
      <c r="G143" s="477"/>
      <c r="H143" s="477"/>
      <c r="I143" s="477"/>
      <c r="J143" s="477"/>
      <c r="K143" s="477"/>
      <c r="L143" s="477"/>
      <c r="M143" s="477"/>
      <c r="N143" s="478"/>
      <c r="O143" s="357"/>
    </row>
    <row r="144" spans="1:15" s="351" customFormat="1" ht="25.5" customHeight="1" x14ac:dyDescent="0.3">
      <c r="A144" s="336"/>
      <c r="B144" s="368">
        <v>21</v>
      </c>
      <c r="C144" s="513" t="s">
        <v>128</v>
      </c>
      <c r="D144" s="513"/>
      <c r="E144" s="513"/>
      <c r="F144" s="513"/>
      <c r="G144" s="513"/>
      <c r="H144" s="513"/>
      <c r="I144" s="513"/>
      <c r="J144" s="513"/>
      <c r="K144" s="513"/>
      <c r="L144" s="513"/>
      <c r="M144" s="513"/>
      <c r="N144" s="514"/>
      <c r="O144" s="346"/>
    </row>
    <row r="145" spans="1:15" s="351" customFormat="1" ht="12.75" customHeight="1" x14ac:dyDescent="0.3">
      <c r="A145" s="336"/>
      <c r="B145" s="488">
        <v>21.1</v>
      </c>
      <c r="C145" s="483" t="s">
        <v>336</v>
      </c>
      <c r="D145" s="483"/>
      <c r="E145" s="483"/>
      <c r="F145" s="483"/>
      <c r="G145" s="483"/>
      <c r="H145" s="483"/>
      <c r="I145" s="483"/>
      <c r="J145" s="483"/>
      <c r="K145" s="483"/>
      <c r="L145" s="483"/>
      <c r="M145" s="483"/>
      <c r="N145" s="484"/>
      <c r="O145" s="347"/>
    </row>
    <row r="146" spans="1:15" s="351" customFormat="1" ht="12.75" customHeight="1" x14ac:dyDescent="0.3">
      <c r="A146" s="336"/>
      <c r="B146" s="489"/>
      <c r="C146" s="479" t="s">
        <v>129</v>
      </c>
      <c r="D146" s="479"/>
      <c r="E146" s="479"/>
      <c r="F146" s="479"/>
      <c r="G146" s="479"/>
      <c r="H146" s="479"/>
      <c r="I146" s="479"/>
      <c r="J146" s="479"/>
      <c r="K146" s="479"/>
      <c r="L146" s="479"/>
      <c r="M146" s="479"/>
      <c r="N146" s="480"/>
      <c r="O146" s="348"/>
    </row>
    <row r="147" spans="1:15" s="351" customFormat="1" ht="12.75" customHeight="1" thickBot="1" x14ac:dyDescent="0.35">
      <c r="A147" s="336"/>
      <c r="B147" s="490"/>
      <c r="C147" s="509" t="s">
        <v>130</v>
      </c>
      <c r="D147" s="509"/>
      <c r="E147" s="509"/>
      <c r="F147" s="509"/>
      <c r="G147" s="509"/>
      <c r="H147" s="509"/>
      <c r="I147" s="509"/>
      <c r="J147" s="509"/>
      <c r="K147" s="509"/>
      <c r="L147" s="509"/>
      <c r="M147" s="509"/>
      <c r="N147" s="510"/>
      <c r="O147" s="365"/>
    </row>
    <row r="148" spans="1:15" s="351" customFormat="1" x14ac:dyDescent="0.3">
      <c r="A148" s="336"/>
      <c r="B148" s="352">
        <v>22</v>
      </c>
      <c r="C148" s="519" t="s">
        <v>131</v>
      </c>
      <c r="D148" s="519"/>
      <c r="E148" s="519"/>
      <c r="F148" s="519"/>
      <c r="G148" s="519"/>
      <c r="H148" s="519"/>
      <c r="I148" s="519"/>
      <c r="J148" s="519"/>
      <c r="K148" s="519"/>
      <c r="L148" s="519"/>
      <c r="M148" s="519"/>
      <c r="N148" s="520"/>
      <c r="O148" s="350"/>
    </row>
    <row r="149" spans="1:15" s="351" customFormat="1" ht="12.75" customHeight="1" x14ac:dyDescent="0.3">
      <c r="A149" s="336"/>
      <c r="B149" s="485">
        <v>22.1</v>
      </c>
      <c r="C149" s="521" t="s">
        <v>337</v>
      </c>
      <c r="D149" s="521"/>
      <c r="E149" s="521"/>
      <c r="F149" s="521"/>
      <c r="G149" s="521"/>
      <c r="H149" s="521"/>
      <c r="I149" s="521"/>
      <c r="J149" s="521"/>
      <c r="K149" s="521"/>
      <c r="L149" s="521"/>
      <c r="M149" s="521"/>
      <c r="N149" s="522"/>
      <c r="O149" s="347"/>
    </row>
    <row r="150" spans="1:15" s="351" customFormat="1" ht="12.75" customHeight="1" x14ac:dyDescent="0.3">
      <c r="A150" s="336"/>
      <c r="B150" s="486"/>
      <c r="C150" s="515" t="s">
        <v>154</v>
      </c>
      <c r="D150" s="515"/>
      <c r="E150" s="515"/>
      <c r="F150" s="515"/>
      <c r="G150" s="515"/>
      <c r="H150" s="515"/>
      <c r="I150" s="515"/>
      <c r="J150" s="515"/>
      <c r="K150" s="515"/>
      <c r="L150" s="515"/>
      <c r="M150" s="515"/>
      <c r="N150" s="516"/>
      <c r="O150" s="353"/>
    </row>
    <row r="151" spans="1:15" s="351" customFormat="1" ht="12.75" customHeight="1" x14ac:dyDescent="0.3">
      <c r="A151" s="336"/>
      <c r="B151" s="492"/>
      <c r="C151" s="481" t="s">
        <v>132</v>
      </c>
      <c r="D151" s="481"/>
      <c r="E151" s="481"/>
      <c r="F151" s="481"/>
      <c r="G151" s="481"/>
      <c r="H151" s="481"/>
      <c r="I151" s="481"/>
      <c r="J151" s="481"/>
      <c r="K151" s="481"/>
      <c r="L151" s="481"/>
      <c r="M151" s="481"/>
      <c r="N151" s="482"/>
      <c r="O151" s="353"/>
    </row>
    <row r="152" spans="1:15" s="351" customFormat="1" ht="12.75" customHeight="1" x14ac:dyDescent="0.3">
      <c r="A152" s="336"/>
      <c r="B152" s="485">
        <v>22.2</v>
      </c>
      <c r="C152" s="542" t="s">
        <v>453</v>
      </c>
      <c r="D152" s="543"/>
      <c r="E152" s="543"/>
      <c r="F152" s="543"/>
      <c r="G152" s="543"/>
      <c r="H152" s="543"/>
      <c r="I152" s="543"/>
      <c r="J152" s="543"/>
      <c r="K152" s="543"/>
      <c r="L152" s="543"/>
      <c r="M152" s="543"/>
      <c r="N152" s="543"/>
      <c r="O152" s="544"/>
    </row>
    <row r="153" spans="1:15" s="351" customFormat="1" ht="12.75" customHeight="1" x14ac:dyDescent="0.3">
      <c r="A153" s="336"/>
      <c r="B153" s="486"/>
      <c r="C153" s="545"/>
      <c r="D153" s="546"/>
      <c r="E153" s="546"/>
      <c r="F153" s="546"/>
      <c r="G153" s="546"/>
      <c r="H153" s="546"/>
      <c r="I153" s="546"/>
      <c r="J153" s="546"/>
      <c r="K153" s="546"/>
      <c r="L153" s="546"/>
      <c r="M153" s="546"/>
      <c r="N153" s="546"/>
      <c r="O153" s="547"/>
    </row>
    <row r="154" spans="1:15" s="351" customFormat="1" ht="12.75" customHeight="1" x14ac:dyDescent="0.3">
      <c r="A154" s="336"/>
      <c r="B154" s="486"/>
      <c r="C154" s="545"/>
      <c r="D154" s="546"/>
      <c r="E154" s="546"/>
      <c r="F154" s="546"/>
      <c r="G154" s="546"/>
      <c r="H154" s="546"/>
      <c r="I154" s="546"/>
      <c r="J154" s="546"/>
      <c r="K154" s="546"/>
      <c r="L154" s="546"/>
      <c r="M154" s="546"/>
      <c r="N154" s="546"/>
      <c r="O154" s="547"/>
    </row>
    <row r="155" spans="1:15" s="351" customFormat="1" ht="12.75" customHeight="1" thickBot="1" x14ac:dyDescent="0.35">
      <c r="A155" s="336"/>
      <c r="B155" s="487"/>
      <c r="C155" s="548"/>
      <c r="D155" s="549"/>
      <c r="E155" s="549"/>
      <c r="F155" s="549"/>
      <c r="G155" s="549"/>
      <c r="H155" s="549"/>
      <c r="I155" s="549"/>
      <c r="J155" s="549"/>
      <c r="K155" s="549"/>
      <c r="L155" s="549"/>
      <c r="M155" s="549"/>
      <c r="N155" s="549"/>
      <c r="O155" s="550"/>
    </row>
    <row r="156" spans="1:15" s="351" customFormat="1" ht="12.75" customHeight="1" x14ac:dyDescent="0.3">
      <c r="A156" s="336"/>
      <c r="B156" s="366">
        <v>23</v>
      </c>
      <c r="C156" s="552" t="s">
        <v>133</v>
      </c>
      <c r="D156" s="552"/>
      <c r="E156" s="552"/>
      <c r="F156" s="552"/>
      <c r="G156" s="552"/>
      <c r="H156" s="552"/>
      <c r="I156" s="552"/>
      <c r="J156" s="552"/>
      <c r="K156" s="552"/>
      <c r="L156" s="552"/>
      <c r="M156" s="552"/>
      <c r="N156" s="588"/>
      <c r="O156" s="367"/>
    </row>
    <row r="157" spans="1:15" s="351" customFormat="1" ht="12.75" customHeight="1" x14ac:dyDescent="0.3">
      <c r="A157" s="336"/>
      <c r="B157" s="488">
        <v>23.1</v>
      </c>
      <c r="C157" s="557" t="s">
        <v>454</v>
      </c>
      <c r="D157" s="558"/>
      <c r="E157" s="558"/>
      <c r="F157" s="558"/>
      <c r="G157" s="558"/>
      <c r="H157" s="558"/>
      <c r="I157" s="558"/>
      <c r="J157" s="558"/>
      <c r="K157" s="558"/>
      <c r="L157" s="558"/>
      <c r="M157" s="558"/>
      <c r="N157" s="558"/>
      <c r="O157" s="559"/>
    </row>
    <row r="158" spans="1:15" s="351" customFormat="1" ht="12.75" customHeight="1" x14ac:dyDescent="0.3">
      <c r="A158" s="336"/>
      <c r="B158" s="489"/>
      <c r="C158" s="551"/>
      <c r="D158" s="552"/>
      <c r="E158" s="552"/>
      <c r="F158" s="552"/>
      <c r="G158" s="552"/>
      <c r="H158" s="552"/>
      <c r="I158" s="552"/>
      <c r="J158" s="552"/>
      <c r="K158" s="552"/>
      <c r="L158" s="552"/>
      <c r="M158" s="552"/>
      <c r="N158" s="552"/>
      <c r="O158" s="553"/>
    </row>
    <row r="159" spans="1:15" s="351" customFormat="1" ht="12.75" customHeight="1" x14ac:dyDescent="0.3">
      <c r="A159" s="336"/>
      <c r="B159" s="489"/>
      <c r="C159" s="551"/>
      <c r="D159" s="552"/>
      <c r="E159" s="552"/>
      <c r="F159" s="552"/>
      <c r="G159" s="552"/>
      <c r="H159" s="552"/>
      <c r="I159" s="552"/>
      <c r="J159" s="552"/>
      <c r="K159" s="552"/>
      <c r="L159" s="552"/>
      <c r="M159" s="552"/>
      <c r="N159" s="552"/>
      <c r="O159" s="553"/>
    </row>
    <row r="160" spans="1:15" s="351" customFormat="1" ht="12.75" customHeight="1" thickBot="1" x14ac:dyDescent="0.35">
      <c r="A160" s="336"/>
      <c r="B160" s="490"/>
      <c r="C160" s="554"/>
      <c r="D160" s="555"/>
      <c r="E160" s="555"/>
      <c r="F160" s="555"/>
      <c r="G160" s="555"/>
      <c r="H160" s="555"/>
      <c r="I160" s="555"/>
      <c r="J160" s="555"/>
      <c r="K160" s="555"/>
      <c r="L160" s="555"/>
      <c r="M160" s="555"/>
      <c r="N160" s="555"/>
      <c r="O160" s="556"/>
    </row>
    <row r="161" spans="1:15" s="351" customFormat="1" ht="12.75" customHeight="1" x14ac:dyDescent="0.3">
      <c r="A161" s="336"/>
      <c r="B161" s="352">
        <v>24</v>
      </c>
      <c r="C161" s="475" t="s">
        <v>134</v>
      </c>
      <c r="D161" s="475"/>
      <c r="E161" s="475"/>
      <c r="F161" s="475"/>
      <c r="G161" s="475"/>
      <c r="H161" s="475"/>
      <c r="I161" s="475"/>
      <c r="J161" s="475"/>
      <c r="K161" s="475"/>
      <c r="L161" s="475"/>
      <c r="M161" s="475"/>
      <c r="N161" s="476"/>
      <c r="O161" s="350"/>
    </row>
    <row r="162" spans="1:15" s="351" customFormat="1" ht="12.75" customHeight="1" x14ac:dyDescent="0.3">
      <c r="A162" s="336"/>
      <c r="B162" s="485">
        <v>24.1</v>
      </c>
      <c r="C162" s="542" t="s">
        <v>455</v>
      </c>
      <c r="D162" s="543"/>
      <c r="E162" s="543"/>
      <c r="F162" s="543"/>
      <c r="G162" s="543"/>
      <c r="H162" s="543"/>
      <c r="I162" s="543"/>
      <c r="J162" s="543"/>
      <c r="K162" s="543"/>
      <c r="L162" s="543"/>
      <c r="M162" s="543"/>
      <c r="N162" s="543"/>
      <c r="O162" s="544"/>
    </row>
    <row r="163" spans="1:15" s="351" customFormat="1" ht="12.75" customHeight="1" x14ac:dyDescent="0.3">
      <c r="A163" s="336"/>
      <c r="B163" s="486"/>
      <c r="C163" s="545"/>
      <c r="D163" s="546"/>
      <c r="E163" s="546"/>
      <c r="F163" s="546"/>
      <c r="G163" s="546"/>
      <c r="H163" s="546"/>
      <c r="I163" s="546"/>
      <c r="J163" s="546"/>
      <c r="K163" s="546"/>
      <c r="L163" s="546"/>
      <c r="M163" s="546"/>
      <c r="N163" s="546"/>
      <c r="O163" s="547"/>
    </row>
    <row r="164" spans="1:15" s="351" customFormat="1" ht="12.75" customHeight="1" x14ac:dyDescent="0.3">
      <c r="A164" s="336"/>
      <c r="B164" s="486"/>
      <c r="C164" s="545"/>
      <c r="D164" s="546"/>
      <c r="E164" s="546"/>
      <c r="F164" s="546"/>
      <c r="G164" s="546"/>
      <c r="H164" s="546"/>
      <c r="I164" s="546"/>
      <c r="J164" s="546"/>
      <c r="K164" s="546"/>
      <c r="L164" s="546"/>
      <c r="M164" s="546"/>
      <c r="N164" s="546"/>
      <c r="O164" s="547"/>
    </row>
    <row r="165" spans="1:15" s="351" customFormat="1" ht="12.75" customHeight="1" thickBot="1" x14ac:dyDescent="0.35">
      <c r="A165" s="336"/>
      <c r="B165" s="487"/>
      <c r="C165" s="548"/>
      <c r="D165" s="549"/>
      <c r="E165" s="549"/>
      <c r="F165" s="549"/>
      <c r="G165" s="549"/>
      <c r="H165" s="549"/>
      <c r="I165" s="549"/>
      <c r="J165" s="549"/>
      <c r="K165" s="549"/>
      <c r="L165" s="549"/>
      <c r="M165" s="549"/>
      <c r="N165" s="549"/>
      <c r="O165" s="550"/>
    </row>
    <row r="166" spans="1:15" s="351" customFormat="1" ht="25.5" customHeight="1" x14ac:dyDescent="0.3">
      <c r="A166" s="336"/>
      <c r="B166" s="368">
        <v>25</v>
      </c>
      <c r="C166" s="568" t="s">
        <v>135</v>
      </c>
      <c r="D166" s="568"/>
      <c r="E166" s="568"/>
      <c r="F166" s="568"/>
      <c r="G166" s="568"/>
      <c r="H166" s="568"/>
      <c r="I166" s="568"/>
      <c r="J166" s="568"/>
      <c r="K166" s="568"/>
      <c r="L166" s="568"/>
      <c r="M166" s="568"/>
      <c r="N166" s="569"/>
      <c r="O166" s="346"/>
    </row>
    <row r="167" spans="1:15" s="351" customFormat="1" ht="12.75" customHeight="1" x14ac:dyDescent="0.3">
      <c r="A167" s="336"/>
      <c r="B167" s="488">
        <v>25.1</v>
      </c>
      <c r="C167" s="557" t="s">
        <v>456</v>
      </c>
      <c r="D167" s="558"/>
      <c r="E167" s="558"/>
      <c r="F167" s="558"/>
      <c r="G167" s="558"/>
      <c r="H167" s="558"/>
      <c r="I167" s="558"/>
      <c r="J167" s="558"/>
      <c r="K167" s="558"/>
      <c r="L167" s="558"/>
      <c r="M167" s="558"/>
      <c r="N167" s="558"/>
      <c r="O167" s="559"/>
    </row>
    <row r="168" spans="1:15" s="351" customFormat="1" ht="12.75" customHeight="1" x14ac:dyDescent="0.3">
      <c r="A168" s="336"/>
      <c r="B168" s="489"/>
      <c r="C168" s="551"/>
      <c r="D168" s="552"/>
      <c r="E168" s="552"/>
      <c r="F168" s="552"/>
      <c r="G168" s="552"/>
      <c r="H168" s="552"/>
      <c r="I168" s="552"/>
      <c r="J168" s="552"/>
      <c r="K168" s="552"/>
      <c r="L168" s="552"/>
      <c r="M168" s="552"/>
      <c r="N168" s="552"/>
      <c r="O168" s="553"/>
    </row>
    <row r="169" spans="1:15" s="351" customFormat="1" ht="12.75" customHeight="1" x14ac:dyDescent="0.3">
      <c r="A169" s="336"/>
      <c r="B169" s="489"/>
      <c r="C169" s="551"/>
      <c r="D169" s="552"/>
      <c r="E169" s="552"/>
      <c r="F169" s="552"/>
      <c r="G169" s="552"/>
      <c r="H169" s="552"/>
      <c r="I169" s="552"/>
      <c r="J169" s="552"/>
      <c r="K169" s="552"/>
      <c r="L169" s="552"/>
      <c r="M169" s="552"/>
      <c r="N169" s="552"/>
      <c r="O169" s="553"/>
    </row>
    <row r="170" spans="1:15" s="351" customFormat="1" ht="12.75" customHeight="1" thickBot="1" x14ac:dyDescent="0.35">
      <c r="A170" s="336"/>
      <c r="B170" s="490"/>
      <c r="C170" s="554"/>
      <c r="D170" s="555"/>
      <c r="E170" s="555"/>
      <c r="F170" s="555"/>
      <c r="G170" s="555"/>
      <c r="H170" s="555"/>
      <c r="I170" s="555"/>
      <c r="J170" s="555"/>
      <c r="K170" s="555"/>
      <c r="L170" s="555"/>
      <c r="M170" s="555"/>
      <c r="N170" s="555"/>
      <c r="O170" s="556"/>
    </row>
    <row r="171" spans="1:15" s="351" customFormat="1" ht="25.5" customHeight="1" x14ac:dyDescent="0.3">
      <c r="A171" s="336"/>
      <c r="B171" s="352">
        <v>26</v>
      </c>
      <c r="C171" s="475" t="s">
        <v>136</v>
      </c>
      <c r="D171" s="475"/>
      <c r="E171" s="475"/>
      <c r="F171" s="475"/>
      <c r="G171" s="475"/>
      <c r="H171" s="475"/>
      <c r="I171" s="475"/>
      <c r="J171" s="475"/>
      <c r="K171" s="475"/>
      <c r="L171" s="475"/>
      <c r="M171" s="475"/>
      <c r="N171" s="476"/>
      <c r="O171" s="350"/>
    </row>
    <row r="172" spans="1:15" s="351" customFormat="1" ht="12.75" customHeight="1" x14ac:dyDescent="0.3">
      <c r="A172" s="336"/>
      <c r="B172" s="485">
        <v>26.1</v>
      </c>
      <c r="C172" s="542" t="s">
        <v>457</v>
      </c>
      <c r="D172" s="543"/>
      <c r="E172" s="543"/>
      <c r="F172" s="543"/>
      <c r="G172" s="543"/>
      <c r="H172" s="543"/>
      <c r="I172" s="543"/>
      <c r="J172" s="543"/>
      <c r="K172" s="543"/>
      <c r="L172" s="543"/>
      <c r="M172" s="543"/>
      <c r="N172" s="543"/>
      <c r="O172" s="544"/>
    </row>
    <row r="173" spans="1:15" s="351" customFormat="1" ht="12.75" customHeight="1" x14ac:dyDescent="0.3">
      <c r="A173" s="336"/>
      <c r="B173" s="486"/>
      <c r="C173" s="545"/>
      <c r="D173" s="546"/>
      <c r="E173" s="546"/>
      <c r="F173" s="546"/>
      <c r="G173" s="546"/>
      <c r="H173" s="546"/>
      <c r="I173" s="546"/>
      <c r="J173" s="546"/>
      <c r="K173" s="546"/>
      <c r="L173" s="546"/>
      <c r="M173" s="546"/>
      <c r="N173" s="546"/>
      <c r="O173" s="547"/>
    </row>
    <row r="174" spans="1:15" s="351" customFormat="1" ht="12.75" customHeight="1" x14ac:dyDescent="0.3">
      <c r="A174" s="336"/>
      <c r="B174" s="486"/>
      <c r="C174" s="545"/>
      <c r="D174" s="546"/>
      <c r="E174" s="546"/>
      <c r="F174" s="546"/>
      <c r="G174" s="546"/>
      <c r="H174" s="546"/>
      <c r="I174" s="546"/>
      <c r="J174" s="546"/>
      <c r="K174" s="546"/>
      <c r="L174" s="546"/>
      <c r="M174" s="546"/>
      <c r="N174" s="546"/>
      <c r="O174" s="547"/>
    </row>
    <row r="175" spans="1:15" s="351" customFormat="1" ht="12.75" customHeight="1" x14ac:dyDescent="0.3">
      <c r="A175" s="336"/>
      <c r="B175" s="492"/>
      <c r="C175" s="592"/>
      <c r="D175" s="563"/>
      <c r="E175" s="563"/>
      <c r="F175" s="563"/>
      <c r="G175" s="563"/>
      <c r="H175" s="563"/>
      <c r="I175" s="563"/>
      <c r="J175" s="563"/>
      <c r="K175" s="563"/>
      <c r="L175" s="563"/>
      <c r="M175" s="563"/>
      <c r="N175" s="563"/>
      <c r="O175" s="593"/>
    </row>
    <row r="176" spans="1:15" s="351" customFormat="1" ht="12.75" customHeight="1" x14ac:dyDescent="0.3">
      <c r="A176" s="336"/>
      <c r="B176" s="369">
        <v>26.2</v>
      </c>
      <c r="C176" s="546" t="s">
        <v>338</v>
      </c>
      <c r="D176" s="546"/>
      <c r="E176" s="546"/>
      <c r="F176" s="546"/>
      <c r="G176" s="546"/>
      <c r="H176" s="546"/>
      <c r="I176" s="546"/>
      <c r="J176" s="546"/>
      <c r="K176" s="546"/>
      <c r="L176" s="546"/>
      <c r="M176" s="546"/>
      <c r="N176" s="591"/>
      <c r="O176" s="353"/>
    </row>
    <row r="177" spans="1:15" s="351" customFormat="1" ht="12.75" customHeight="1" x14ac:dyDescent="0.3">
      <c r="A177" s="336"/>
      <c r="B177" s="485">
        <v>26.3</v>
      </c>
      <c r="C177" s="542" t="s">
        <v>458</v>
      </c>
      <c r="D177" s="543"/>
      <c r="E177" s="543"/>
      <c r="F177" s="543"/>
      <c r="G177" s="543"/>
      <c r="H177" s="543"/>
      <c r="I177" s="543"/>
      <c r="J177" s="543"/>
      <c r="K177" s="543"/>
      <c r="L177" s="543"/>
      <c r="M177" s="543"/>
      <c r="N177" s="543"/>
      <c r="O177" s="544"/>
    </row>
    <row r="178" spans="1:15" s="351" customFormat="1" ht="12.75" customHeight="1" x14ac:dyDescent="0.3">
      <c r="A178" s="336"/>
      <c r="B178" s="486"/>
      <c r="C178" s="545"/>
      <c r="D178" s="546"/>
      <c r="E178" s="546"/>
      <c r="F178" s="546"/>
      <c r="G178" s="546"/>
      <c r="H178" s="546"/>
      <c r="I178" s="546"/>
      <c r="J178" s="546"/>
      <c r="K178" s="546"/>
      <c r="L178" s="546"/>
      <c r="M178" s="546"/>
      <c r="N178" s="546"/>
      <c r="O178" s="547"/>
    </row>
    <row r="179" spans="1:15" s="351" customFormat="1" ht="12.75" customHeight="1" x14ac:dyDescent="0.3">
      <c r="A179" s="336"/>
      <c r="B179" s="486"/>
      <c r="C179" s="545"/>
      <c r="D179" s="546"/>
      <c r="E179" s="546"/>
      <c r="F179" s="546"/>
      <c r="G179" s="546"/>
      <c r="H179" s="546"/>
      <c r="I179" s="546"/>
      <c r="J179" s="546"/>
      <c r="K179" s="546"/>
      <c r="L179" s="546"/>
      <c r="M179" s="546"/>
      <c r="N179" s="546"/>
      <c r="O179" s="547"/>
    </row>
    <row r="180" spans="1:15" s="351" customFormat="1" ht="12.75" customHeight="1" thickBot="1" x14ac:dyDescent="0.35">
      <c r="A180" s="336"/>
      <c r="B180" s="486"/>
      <c r="C180" s="548"/>
      <c r="D180" s="549"/>
      <c r="E180" s="549"/>
      <c r="F180" s="549"/>
      <c r="G180" s="549"/>
      <c r="H180" s="549"/>
      <c r="I180" s="549"/>
      <c r="J180" s="549"/>
      <c r="K180" s="549"/>
      <c r="L180" s="549"/>
      <c r="M180" s="549"/>
      <c r="N180" s="549"/>
      <c r="O180" s="550"/>
    </row>
    <row r="181" spans="1:15" s="351" customFormat="1" ht="12.75" customHeight="1" x14ac:dyDescent="0.3">
      <c r="A181" s="336"/>
      <c r="B181" s="363">
        <v>27</v>
      </c>
      <c r="C181" s="589" t="s">
        <v>173</v>
      </c>
      <c r="D181" s="589"/>
      <c r="E181" s="589"/>
      <c r="F181" s="589"/>
      <c r="G181" s="589"/>
      <c r="H181" s="589"/>
      <c r="I181" s="589"/>
      <c r="J181" s="589"/>
      <c r="K181" s="589"/>
      <c r="L181" s="589"/>
      <c r="M181" s="589"/>
      <c r="N181" s="589"/>
      <c r="O181" s="346"/>
    </row>
    <row r="182" spans="1:15" s="351" customFormat="1" ht="12.75" customHeight="1" x14ac:dyDescent="0.3">
      <c r="A182" s="336"/>
      <c r="B182" s="370">
        <v>27.1</v>
      </c>
      <c r="C182" s="590" t="s">
        <v>339</v>
      </c>
      <c r="D182" s="590"/>
      <c r="E182" s="590"/>
      <c r="F182" s="590"/>
      <c r="G182" s="590"/>
      <c r="H182" s="590"/>
      <c r="I182" s="590"/>
      <c r="J182" s="590"/>
      <c r="K182" s="590"/>
      <c r="L182" s="590"/>
      <c r="M182" s="590"/>
      <c r="N182" s="590"/>
      <c r="O182" s="348"/>
    </row>
    <row r="183" spans="1:15" s="351" customFormat="1" ht="12.75" customHeight="1" x14ac:dyDescent="0.3">
      <c r="A183" s="336"/>
      <c r="B183" s="371">
        <v>27.2</v>
      </c>
      <c r="C183" s="594" t="s">
        <v>366</v>
      </c>
      <c r="D183" s="594"/>
      <c r="E183" s="594"/>
      <c r="F183" s="594"/>
      <c r="G183" s="594"/>
      <c r="H183" s="594"/>
      <c r="I183" s="594"/>
      <c r="J183" s="594"/>
      <c r="K183" s="594"/>
      <c r="L183" s="594"/>
      <c r="M183" s="594"/>
      <c r="N183" s="594"/>
      <c r="O183" s="348"/>
    </row>
    <row r="184" spans="1:15" s="351" customFormat="1" ht="12.75" customHeight="1" x14ac:dyDescent="0.3">
      <c r="A184" s="336"/>
      <c r="B184" s="495">
        <v>27.3</v>
      </c>
      <c r="C184" s="557" t="s">
        <v>459</v>
      </c>
      <c r="D184" s="558"/>
      <c r="E184" s="558"/>
      <c r="F184" s="558"/>
      <c r="G184" s="558"/>
      <c r="H184" s="558"/>
      <c r="I184" s="558"/>
      <c r="J184" s="558"/>
      <c r="K184" s="558"/>
      <c r="L184" s="558"/>
      <c r="M184" s="558"/>
      <c r="N184" s="558"/>
      <c r="O184" s="559"/>
    </row>
    <row r="185" spans="1:15" s="351" customFormat="1" ht="12.75" customHeight="1" x14ac:dyDescent="0.3">
      <c r="A185" s="336"/>
      <c r="B185" s="495"/>
      <c r="C185" s="551"/>
      <c r="D185" s="552"/>
      <c r="E185" s="552"/>
      <c r="F185" s="552"/>
      <c r="G185" s="552"/>
      <c r="H185" s="552"/>
      <c r="I185" s="552"/>
      <c r="J185" s="552"/>
      <c r="K185" s="552"/>
      <c r="L185" s="552"/>
      <c r="M185" s="552"/>
      <c r="N185" s="552"/>
      <c r="O185" s="553"/>
    </row>
    <row r="186" spans="1:15" s="351" customFormat="1" ht="12.75" customHeight="1" x14ac:dyDescent="0.3">
      <c r="A186" s="336"/>
      <c r="B186" s="495"/>
      <c r="C186" s="551"/>
      <c r="D186" s="552"/>
      <c r="E186" s="552"/>
      <c r="F186" s="552"/>
      <c r="G186" s="552"/>
      <c r="H186" s="552"/>
      <c r="I186" s="552"/>
      <c r="J186" s="552"/>
      <c r="K186" s="552"/>
      <c r="L186" s="552"/>
      <c r="M186" s="552"/>
      <c r="N186" s="552"/>
      <c r="O186" s="553"/>
    </row>
    <row r="187" spans="1:15" s="351" customFormat="1" ht="12.75" customHeight="1" thickBot="1" x14ac:dyDescent="0.35">
      <c r="A187" s="336"/>
      <c r="B187" s="496"/>
      <c r="C187" s="554"/>
      <c r="D187" s="555"/>
      <c r="E187" s="555"/>
      <c r="F187" s="555"/>
      <c r="G187" s="555"/>
      <c r="H187" s="555"/>
      <c r="I187" s="555"/>
      <c r="J187" s="555"/>
      <c r="K187" s="555"/>
      <c r="L187" s="555"/>
      <c r="M187" s="555"/>
      <c r="N187" s="555"/>
      <c r="O187" s="556"/>
    </row>
    <row r="188" spans="1:15" s="351" customFormat="1" ht="12.75" customHeight="1" x14ac:dyDescent="0.3">
      <c r="A188" s="336"/>
      <c r="B188" s="486">
        <v>28</v>
      </c>
      <c r="C188" s="563" t="s">
        <v>663</v>
      </c>
      <c r="D188" s="563"/>
      <c r="E188" s="563"/>
      <c r="F188" s="563"/>
      <c r="G188" s="563"/>
      <c r="H188" s="563"/>
      <c r="I188" s="563"/>
      <c r="J188" s="563"/>
      <c r="K188" s="563"/>
      <c r="L188" s="563"/>
      <c r="M188" s="563"/>
      <c r="N188" s="564"/>
      <c r="O188" s="372"/>
    </row>
    <row r="189" spans="1:15" s="351" customFormat="1" ht="25.5" customHeight="1" x14ac:dyDescent="0.3">
      <c r="A189" s="336"/>
      <c r="B189" s="486"/>
      <c r="C189" s="515" t="s">
        <v>137</v>
      </c>
      <c r="D189" s="515"/>
      <c r="E189" s="515"/>
      <c r="F189" s="515"/>
      <c r="G189" s="515"/>
      <c r="H189" s="515"/>
      <c r="I189" s="515"/>
      <c r="J189" s="515"/>
      <c r="K189" s="515"/>
      <c r="L189" s="515"/>
      <c r="M189" s="515"/>
      <c r="N189" s="516"/>
      <c r="O189" s="353"/>
    </row>
    <row r="190" spans="1:15" s="351" customFormat="1" ht="25.5" customHeight="1" x14ac:dyDescent="0.3">
      <c r="A190" s="336"/>
      <c r="B190" s="492"/>
      <c r="C190" s="481" t="s">
        <v>138</v>
      </c>
      <c r="D190" s="481"/>
      <c r="E190" s="481"/>
      <c r="F190" s="481"/>
      <c r="G190" s="481"/>
      <c r="H190" s="481"/>
      <c r="I190" s="481"/>
      <c r="J190" s="481"/>
      <c r="K190" s="481"/>
      <c r="L190" s="481"/>
      <c r="M190" s="481"/>
      <c r="N190" s="482"/>
      <c r="O190" s="353"/>
    </row>
    <row r="191" spans="1:15" s="351" customFormat="1" x14ac:dyDescent="0.3">
      <c r="A191" s="336"/>
      <c r="B191" s="485">
        <v>28.1</v>
      </c>
      <c r="C191" s="542" t="s">
        <v>460</v>
      </c>
      <c r="D191" s="543"/>
      <c r="E191" s="543"/>
      <c r="F191" s="543"/>
      <c r="G191" s="543"/>
      <c r="H191" s="543"/>
      <c r="I191" s="543"/>
      <c r="J191" s="543"/>
      <c r="K191" s="543"/>
      <c r="L191" s="543"/>
      <c r="M191" s="543"/>
      <c r="N191" s="543"/>
      <c r="O191" s="544"/>
    </row>
    <row r="192" spans="1:15" s="351" customFormat="1" ht="12.75" customHeight="1" x14ac:dyDescent="0.3">
      <c r="A192" s="336"/>
      <c r="B192" s="486"/>
      <c r="C192" s="545"/>
      <c r="D192" s="546"/>
      <c r="E192" s="546"/>
      <c r="F192" s="546"/>
      <c r="G192" s="546"/>
      <c r="H192" s="546"/>
      <c r="I192" s="546"/>
      <c r="J192" s="546"/>
      <c r="K192" s="546"/>
      <c r="L192" s="546"/>
      <c r="M192" s="546"/>
      <c r="N192" s="546"/>
      <c r="O192" s="547"/>
    </row>
    <row r="193" spans="1:15" s="351" customFormat="1" ht="12.75" customHeight="1" x14ac:dyDescent="0.3">
      <c r="A193" s="336"/>
      <c r="B193" s="486"/>
      <c r="C193" s="545"/>
      <c r="D193" s="546"/>
      <c r="E193" s="546"/>
      <c r="F193" s="546"/>
      <c r="G193" s="546"/>
      <c r="H193" s="546"/>
      <c r="I193" s="546"/>
      <c r="J193" s="546"/>
      <c r="K193" s="546"/>
      <c r="L193" s="546"/>
      <c r="M193" s="546"/>
      <c r="N193" s="546"/>
      <c r="O193" s="547"/>
    </row>
    <row r="194" spans="1:15" s="351" customFormat="1" ht="12.75" customHeight="1" thickBot="1" x14ac:dyDescent="0.35">
      <c r="A194" s="336"/>
      <c r="B194" s="487"/>
      <c r="C194" s="548"/>
      <c r="D194" s="549"/>
      <c r="E194" s="549"/>
      <c r="F194" s="549"/>
      <c r="G194" s="549"/>
      <c r="H194" s="549"/>
      <c r="I194" s="549"/>
      <c r="J194" s="549"/>
      <c r="K194" s="549"/>
      <c r="L194" s="549"/>
      <c r="M194" s="549"/>
      <c r="N194" s="549"/>
      <c r="O194" s="550"/>
    </row>
    <row r="195" spans="1:15" s="351" customFormat="1" ht="25.5" customHeight="1" x14ac:dyDescent="0.3">
      <c r="A195" s="336"/>
      <c r="B195" s="373">
        <v>29</v>
      </c>
      <c r="C195" s="513" t="s">
        <v>582</v>
      </c>
      <c r="D195" s="513"/>
      <c r="E195" s="513"/>
      <c r="F195" s="513"/>
      <c r="G195" s="513"/>
      <c r="H195" s="513"/>
      <c r="I195" s="513"/>
      <c r="J195" s="513"/>
      <c r="K195" s="513"/>
      <c r="L195" s="513"/>
      <c r="M195" s="513"/>
      <c r="N195" s="514"/>
      <c r="O195" s="346"/>
    </row>
    <row r="196" spans="1:15" s="351" customFormat="1" ht="12.75" customHeight="1" x14ac:dyDescent="0.3">
      <c r="A196" s="336"/>
      <c r="B196" s="371">
        <v>29.1</v>
      </c>
      <c r="C196" s="483" t="s">
        <v>367</v>
      </c>
      <c r="D196" s="483"/>
      <c r="E196" s="483"/>
      <c r="F196" s="483"/>
      <c r="G196" s="483"/>
      <c r="H196" s="483"/>
      <c r="I196" s="483"/>
      <c r="J196" s="483"/>
      <c r="K196" s="483"/>
      <c r="L196" s="483"/>
      <c r="M196" s="483"/>
      <c r="N196" s="484"/>
      <c r="O196" s="348"/>
    </row>
    <row r="197" spans="1:15" s="351" customFormat="1" ht="12.75" customHeight="1" thickBot="1" x14ac:dyDescent="0.35">
      <c r="A197" s="336"/>
      <c r="B197" s="374">
        <v>29.2</v>
      </c>
      <c r="C197" s="561" t="s">
        <v>368</v>
      </c>
      <c r="D197" s="561"/>
      <c r="E197" s="561"/>
      <c r="F197" s="561"/>
      <c r="G197" s="561"/>
      <c r="H197" s="561"/>
      <c r="I197" s="561"/>
      <c r="J197" s="561"/>
      <c r="K197" s="561"/>
      <c r="L197" s="561"/>
      <c r="M197" s="561"/>
      <c r="N197" s="562"/>
      <c r="O197" s="365"/>
    </row>
    <row r="198" spans="1:15" s="351" customFormat="1" ht="12.75" customHeight="1" x14ac:dyDescent="0.3">
      <c r="A198" s="336"/>
      <c r="B198" s="352">
        <v>30</v>
      </c>
      <c r="C198" s="519" t="s">
        <v>174</v>
      </c>
      <c r="D198" s="519"/>
      <c r="E198" s="519"/>
      <c r="F198" s="519"/>
      <c r="G198" s="519"/>
      <c r="H198" s="519"/>
      <c r="I198" s="519"/>
      <c r="J198" s="519"/>
      <c r="K198" s="519"/>
      <c r="L198" s="519"/>
      <c r="M198" s="519"/>
      <c r="N198" s="520"/>
      <c r="O198" s="350"/>
    </row>
    <row r="199" spans="1:15" s="351" customFormat="1" ht="12.75" customHeight="1" x14ac:dyDescent="0.3">
      <c r="A199" s="336"/>
      <c r="B199" s="485">
        <v>30.1</v>
      </c>
      <c r="C199" s="521" t="s">
        <v>664</v>
      </c>
      <c r="D199" s="521"/>
      <c r="E199" s="521"/>
      <c r="F199" s="521"/>
      <c r="G199" s="521"/>
      <c r="H199" s="521"/>
      <c r="I199" s="521"/>
      <c r="J199" s="521"/>
      <c r="K199" s="521"/>
      <c r="L199" s="521"/>
      <c r="M199" s="521"/>
      <c r="N199" s="522"/>
      <c r="O199" s="347"/>
    </row>
    <row r="200" spans="1:15" s="351" customFormat="1" ht="12.75" customHeight="1" x14ac:dyDescent="0.3">
      <c r="A200" s="336"/>
      <c r="B200" s="486"/>
      <c r="C200" s="515" t="s">
        <v>139</v>
      </c>
      <c r="D200" s="515"/>
      <c r="E200" s="515"/>
      <c r="F200" s="515"/>
      <c r="G200" s="515"/>
      <c r="H200" s="515"/>
      <c r="I200" s="515"/>
      <c r="J200" s="515"/>
      <c r="K200" s="515"/>
      <c r="L200" s="515"/>
      <c r="M200" s="515"/>
      <c r="N200" s="516"/>
      <c r="O200" s="353"/>
    </row>
    <row r="201" spans="1:15" s="351" customFormat="1" ht="12.75" customHeight="1" x14ac:dyDescent="0.3">
      <c r="A201" s="336"/>
      <c r="B201" s="486"/>
      <c r="C201" s="515" t="s">
        <v>140</v>
      </c>
      <c r="D201" s="515"/>
      <c r="E201" s="515"/>
      <c r="F201" s="515"/>
      <c r="G201" s="515"/>
      <c r="H201" s="515"/>
      <c r="I201" s="515"/>
      <c r="J201" s="515"/>
      <c r="K201" s="515"/>
      <c r="L201" s="515"/>
      <c r="M201" s="515"/>
      <c r="N201" s="516"/>
      <c r="O201" s="353"/>
    </row>
    <row r="202" spans="1:15" s="351" customFormat="1" ht="12.75" customHeight="1" x14ac:dyDescent="0.3">
      <c r="A202" s="336"/>
      <c r="B202" s="486"/>
      <c r="C202" s="515" t="s">
        <v>141</v>
      </c>
      <c r="D202" s="515"/>
      <c r="E202" s="515"/>
      <c r="F202" s="515"/>
      <c r="G202" s="515"/>
      <c r="H202" s="515"/>
      <c r="I202" s="515"/>
      <c r="J202" s="515"/>
      <c r="K202" s="515"/>
      <c r="L202" s="515"/>
      <c r="M202" s="515"/>
      <c r="N202" s="516"/>
      <c r="O202" s="353"/>
    </row>
    <row r="203" spans="1:15" s="351" customFormat="1" ht="12.75" customHeight="1" x14ac:dyDescent="0.3">
      <c r="A203" s="336"/>
      <c r="B203" s="486"/>
      <c r="C203" s="515" t="s">
        <v>142</v>
      </c>
      <c r="D203" s="515"/>
      <c r="E203" s="515"/>
      <c r="F203" s="515"/>
      <c r="G203" s="515"/>
      <c r="H203" s="515"/>
      <c r="I203" s="515"/>
      <c r="J203" s="515"/>
      <c r="K203" s="515"/>
      <c r="L203" s="515"/>
      <c r="M203" s="515"/>
      <c r="N203" s="516"/>
      <c r="O203" s="353"/>
    </row>
    <row r="204" spans="1:15" s="351" customFormat="1" ht="12.75" customHeight="1" x14ac:dyDescent="0.3">
      <c r="A204" s="336"/>
      <c r="B204" s="486"/>
      <c r="C204" s="515" t="s">
        <v>143</v>
      </c>
      <c r="D204" s="515"/>
      <c r="E204" s="515"/>
      <c r="F204" s="515"/>
      <c r="G204" s="515"/>
      <c r="H204" s="515"/>
      <c r="I204" s="515"/>
      <c r="J204" s="515"/>
      <c r="K204" s="515"/>
      <c r="L204" s="515"/>
      <c r="M204" s="515"/>
      <c r="N204" s="516"/>
      <c r="O204" s="353"/>
    </row>
    <row r="205" spans="1:15" s="351" customFormat="1" ht="12.75" customHeight="1" thickBot="1" x14ac:dyDescent="0.35">
      <c r="A205" s="336"/>
      <c r="B205" s="487"/>
      <c r="C205" s="517" t="s">
        <v>144</v>
      </c>
      <c r="D205" s="517"/>
      <c r="E205" s="517"/>
      <c r="F205" s="517"/>
      <c r="G205" s="517"/>
      <c r="H205" s="517"/>
      <c r="I205" s="517"/>
      <c r="J205" s="517"/>
      <c r="K205" s="517"/>
      <c r="L205" s="517"/>
      <c r="M205" s="517"/>
      <c r="N205" s="518"/>
      <c r="O205" s="360"/>
    </row>
    <row r="206" spans="1:15" s="351" customFormat="1" ht="12.75" customHeight="1" x14ac:dyDescent="0.3">
      <c r="A206" s="336"/>
      <c r="B206" s="575">
        <v>31</v>
      </c>
      <c r="C206" s="512" t="s">
        <v>665</v>
      </c>
      <c r="D206" s="513"/>
      <c r="E206" s="513"/>
      <c r="F206" s="513"/>
      <c r="G206" s="513"/>
      <c r="H206" s="513"/>
      <c r="I206" s="513"/>
      <c r="J206" s="513"/>
      <c r="K206" s="513"/>
      <c r="L206" s="513"/>
      <c r="M206" s="513"/>
      <c r="N206" s="514"/>
      <c r="O206" s="346"/>
    </row>
    <row r="207" spans="1:15" s="351" customFormat="1" ht="12.75" customHeight="1" x14ac:dyDescent="0.3">
      <c r="A207" s="336"/>
      <c r="B207" s="494"/>
      <c r="C207" s="511" t="s">
        <v>114</v>
      </c>
      <c r="D207" s="479"/>
      <c r="E207" s="479"/>
      <c r="F207" s="479"/>
      <c r="G207" s="479"/>
      <c r="H207" s="479"/>
      <c r="I207" s="479"/>
      <c r="J207" s="479"/>
      <c r="K207" s="479"/>
      <c r="L207" s="479"/>
      <c r="M207" s="479"/>
      <c r="N207" s="480"/>
      <c r="O207" s="348"/>
    </row>
    <row r="208" spans="1:15" s="351" customFormat="1" ht="12.75" customHeight="1" x14ac:dyDescent="0.3">
      <c r="A208" s="336"/>
      <c r="B208" s="494"/>
      <c r="C208" s="511" t="s">
        <v>115</v>
      </c>
      <c r="D208" s="479"/>
      <c r="E208" s="479"/>
      <c r="F208" s="479"/>
      <c r="G208" s="479"/>
      <c r="H208" s="479"/>
      <c r="I208" s="479"/>
      <c r="J208" s="479"/>
      <c r="K208" s="479"/>
      <c r="L208" s="479"/>
      <c r="M208" s="479"/>
      <c r="N208" s="480"/>
      <c r="O208" s="348"/>
    </row>
    <row r="209" spans="1:15" s="351" customFormat="1" ht="25.5" customHeight="1" x14ac:dyDescent="0.3">
      <c r="A209" s="336"/>
      <c r="B209" s="494"/>
      <c r="C209" s="511" t="s">
        <v>116</v>
      </c>
      <c r="D209" s="479"/>
      <c r="E209" s="479"/>
      <c r="F209" s="479"/>
      <c r="G209" s="479"/>
      <c r="H209" s="479"/>
      <c r="I209" s="479"/>
      <c r="J209" s="479"/>
      <c r="K209" s="479"/>
      <c r="L209" s="479"/>
      <c r="M209" s="479"/>
      <c r="N209" s="480"/>
      <c r="O209" s="348"/>
    </row>
    <row r="210" spans="1:15" s="351" customFormat="1" ht="12.75" customHeight="1" thickBot="1" x14ac:dyDescent="0.35">
      <c r="A210" s="336"/>
      <c r="B210" s="574"/>
      <c r="C210" s="508" t="s">
        <v>117</v>
      </c>
      <c r="D210" s="509"/>
      <c r="E210" s="509"/>
      <c r="F210" s="509"/>
      <c r="G210" s="509"/>
      <c r="H210" s="509"/>
      <c r="I210" s="509"/>
      <c r="J210" s="509"/>
      <c r="K210" s="509"/>
      <c r="L210" s="509"/>
      <c r="M210" s="509"/>
      <c r="N210" s="510"/>
      <c r="O210" s="365"/>
    </row>
    <row r="211" spans="1:15" s="351" customFormat="1" ht="25.5" customHeight="1" x14ac:dyDescent="0.3">
      <c r="A211" s="336"/>
      <c r="B211" s="358">
        <v>32</v>
      </c>
      <c r="C211" s="475" t="s">
        <v>145</v>
      </c>
      <c r="D211" s="475"/>
      <c r="E211" s="475"/>
      <c r="F211" s="475"/>
      <c r="G211" s="475"/>
      <c r="H211" s="475"/>
      <c r="I211" s="475"/>
      <c r="J211" s="475"/>
      <c r="K211" s="475"/>
      <c r="L211" s="475"/>
      <c r="M211" s="475"/>
      <c r="N211" s="476"/>
      <c r="O211" s="350"/>
    </row>
    <row r="212" spans="1:15" s="351" customFormat="1" ht="12.75" customHeight="1" x14ac:dyDescent="0.3">
      <c r="A212" s="336"/>
      <c r="B212" s="485">
        <v>32.1</v>
      </c>
      <c r="C212" s="542" t="s">
        <v>461</v>
      </c>
      <c r="D212" s="543"/>
      <c r="E212" s="543"/>
      <c r="F212" s="543"/>
      <c r="G212" s="543"/>
      <c r="H212" s="543"/>
      <c r="I212" s="543"/>
      <c r="J212" s="543"/>
      <c r="K212" s="543"/>
      <c r="L212" s="543"/>
      <c r="M212" s="543"/>
      <c r="N212" s="543"/>
      <c r="O212" s="544"/>
    </row>
    <row r="213" spans="1:15" s="351" customFormat="1" ht="12.75" customHeight="1" x14ac:dyDescent="0.3">
      <c r="A213" s="336"/>
      <c r="B213" s="486"/>
      <c r="C213" s="545"/>
      <c r="D213" s="546"/>
      <c r="E213" s="546"/>
      <c r="F213" s="546"/>
      <c r="G213" s="546"/>
      <c r="H213" s="546"/>
      <c r="I213" s="546"/>
      <c r="J213" s="546"/>
      <c r="K213" s="546"/>
      <c r="L213" s="546"/>
      <c r="M213" s="546"/>
      <c r="N213" s="546"/>
      <c r="O213" s="547"/>
    </row>
    <row r="214" spans="1:15" s="351" customFormat="1" ht="12.75" customHeight="1" x14ac:dyDescent="0.3">
      <c r="A214" s="336"/>
      <c r="B214" s="486"/>
      <c r="C214" s="545"/>
      <c r="D214" s="546"/>
      <c r="E214" s="546"/>
      <c r="F214" s="546"/>
      <c r="G214" s="546"/>
      <c r="H214" s="546"/>
      <c r="I214" s="546"/>
      <c r="J214" s="546"/>
      <c r="K214" s="546"/>
      <c r="L214" s="546"/>
      <c r="M214" s="546"/>
      <c r="N214" s="546"/>
      <c r="O214" s="547"/>
    </row>
    <row r="215" spans="1:15" s="351" customFormat="1" ht="12.75" customHeight="1" thickBot="1" x14ac:dyDescent="0.35">
      <c r="A215" s="336"/>
      <c r="B215" s="487"/>
      <c r="C215" s="548"/>
      <c r="D215" s="549"/>
      <c r="E215" s="549"/>
      <c r="F215" s="549"/>
      <c r="G215" s="549"/>
      <c r="H215" s="549"/>
      <c r="I215" s="549"/>
      <c r="J215" s="549"/>
      <c r="K215" s="549"/>
      <c r="L215" s="549"/>
      <c r="M215" s="549"/>
      <c r="N215" s="549"/>
      <c r="O215" s="550"/>
    </row>
    <row r="216" spans="1:15" s="351" customFormat="1" ht="25.5" customHeight="1" thickBot="1" x14ac:dyDescent="0.35">
      <c r="A216" s="336"/>
      <c r="B216" s="375">
        <v>33</v>
      </c>
      <c r="C216" s="537" t="s">
        <v>405</v>
      </c>
      <c r="D216" s="533"/>
      <c r="E216" s="533"/>
      <c r="F216" s="533"/>
      <c r="G216" s="533"/>
      <c r="H216" s="533"/>
      <c r="I216" s="533"/>
      <c r="J216" s="533"/>
      <c r="K216" s="533"/>
      <c r="L216" s="533"/>
      <c r="M216" s="533"/>
      <c r="N216" s="534"/>
      <c r="O216" s="355"/>
    </row>
    <row r="217" spans="1:15" s="351" customFormat="1" ht="25.5" customHeight="1" thickBot="1" x14ac:dyDescent="0.35">
      <c r="A217" s="336"/>
      <c r="B217" s="356">
        <v>34</v>
      </c>
      <c r="C217" s="477" t="s">
        <v>146</v>
      </c>
      <c r="D217" s="477"/>
      <c r="E217" s="477"/>
      <c r="F217" s="477"/>
      <c r="G217" s="477"/>
      <c r="H217" s="477"/>
      <c r="I217" s="477"/>
      <c r="J217" s="477"/>
      <c r="K217" s="477"/>
      <c r="L217" s="477"/>
      <c r="M217" s="477"/>
      <c r="N217" s="478"/>
      <c r="O217" s="357"/>
    </row>
    <row r="218" spans="1:15" s="351" customFormat="1" ht="12.75" customHeight="1" x14ac:dyDescent="0.3">
      <c r="A218" s="336"/>
      <c r="B218" s="376">
        <v>35</v>
      </c>
      <c r="C218" s="568" t="s">
        <v>147</v>
      </c>
      <c r="D218" s="568"/>
      <c r="E218" s="568"/>
      <c r="F218" s="568"/>
      <c r="G218" s="568"/>
      <c r="H218" s="568"/>
      <c r="I218" s="568"/>
      <c r="J218" s="568"/>
      <c r="K218" s="568"/>
      <c r="L218" s="568"/>
      <c r="M218" s="568"/>
      <c r="N218" s="569"/>
      <c r="O218" s="346"/>
    </row>
    <row r="219" spans="1:15" s="351" customFormat="1" ht="12.75" customHeight="1" x14ac:dyDescent="0.3">
      <c r="A219" s="336"/>
      <c r="B219" s="493">
        <v>35.1</v>
      </c>
      <c r="C219" s="557" t="s">
        <v>462</v>
      </c>
      <c r="D219" s="558"/>
      <c r="E219" s="558"/>
      <c r="F219" s="558"/>
      <c r="G219" s="558"/>
      <c r="H219" s="558"/>
      <c r="I219" s="558"/>
      <c r="J219" s="558"/>
      <c r="K219" s="558"/>
      <c r="L219" s="558"/>
      <c r="M219" s="558"/>
      <c r="N219" s="558"/>
      <c r="O219" s="559"/>
    </row>
    <row r="220" spans="1:15" s="351" customFormat="1" ht="12.75" customHeight="1" x14ac:dyDescent="0.3">
      <c r="A220" s="336"/>
      <c r="B220" s="494"/>
      <c r="C220" s="551"/>
      <c r="D220" s="552"/>
      <c r="E220" s="552"/>
      <c r="F220" s="552"/>
      <c r="G220" s="552"/>
      <c r="H220" s="552"/>
      <c r="I220" s="552"/>
      <c r="J220" s="552"/>
      <c r="K220" s="552"/>
      <c r="L220" s="552"/>
      <c r="M220" s="552"/>
      <c r="N220" s="552"/>
      <c r="O220" s="553"/>
    </row>
    <row r="221" spans="1:15" s="351" customFormat="1" ht="12.75" customHeight="1" x14ac:dyDescent="0.3">
      <c r="A221" s="336"/>
      <c r="B221" s="494"/>
      <c r="C221" s="551"/>
      <c r="D221" s="552"/>
      <c r="E221" s="552"/>
      <c r="F221" s="552"/>
      <c r="G221" s="552"/>
      <c r="H221" s="552"/>
      <c r="I221" s="552"/>
      <c r="J221" s="552"/>
      <c r="K221" s="552"/>
      <c r="L221" s="552"/>
      <c r="M221" s="552"/>
      <c r="N221" s="552"/>
      <c r="O221" s="553"/>
    </row>
    <row r="222" spans="1:15" s="351" customFormat="1" ht="12.75" customHeight="1" thickBot="1" x14ac:dyDescent="0.35">
      <c r="A222" s="336"/>
      <c r="B222" s="574"/>
      <c r="C222" s="554"/>
      <c r="D222" s="555"/>
      <c r="E222" s="555"/>
      <c r="F222" s="555"/>
      <c r="G222" s="555"/>
      <c r="H222" s="555"/>
      <c r="I222" s="555"/>
      <c r="J222" s="555"/>
      <c r="K222" s="555"/>
      <c r="L222" s="555"/>
      <c r="M222" s="555"/>
      <c r="N222" s="555"/>
      <c r="O222" s="556"/>
    </row>
    <row r="223" spans="1:15" s="351" customFormat="1" ht="25.5" customHeight="1" x14ac:dyDescent="0.3">
      <c r="A223" s="336"/>
      <c r="B223" s="352">
        <v>36</v>
      </c>
      <c r="C223" s="475" t="s">
        <v>148</v>
      </c>
      <c r="D223" s="475"/>
      <c r="E223" s="475"/>
      <c r="F223" s="475"/>
      <c r="G223" s="475"/>
      <c r="H223" s="475"/>
      <c r="I223" s="475"/>
      <c r="J223" s="475"/>
      <c r="K223" s="475"/>
      <c r="L223" s="475"/>
      <c r="M223" s="475"/>
      <c r="N223" s="476"/>
      <c r="O223" s="350"/>
    </row>
    <row r="224" spans="1:15" s="351" customFormat="1" ht="12.75" customHeight="1" x14ac:dyDescent="0.3">
      <c r="A224" s="336"/>
      <c r="B224" s="485">
        <v>36.1</v>
      </c>
      <c r="C224" s="542" t="s">
        <v>463</v>
      </c>
      <c r="D224" s="543"/>
      <c r="E224" s="543"/>
      <c r="F224" s="543"/>
      <c r="G224" s="543"/>
      <c r="H224" s="543"/>
      <c r="I224" s="543"/>
      <c r="J224" s="543"/>
      <c r="K224" s="543"/>
      <c r="L224" s="543"/>
      <c r="M224" s="543"/>
      <c r="N224" s="543"/>
      <c r="O224" s="544"/>
    </row>
    <row r="225" spans="1:15" s="351" customFormat="1" ht="12.75" customHeight="1" x14ac:dyDescent="0.3">
      <c r="A225" s="336"/>
      <c r="B225" s="486"/>
      <c r="C225" s="545"/>
      <c r="D225" s="546"/>
      <c r="E225" s="546"/>
      <c r="F225" s="546"/>
      <c r="G225" s="546"/>
      <c r="H225" s="546"/>
      <c r="I225" s="546"/>
      <c r="J225" s="546"/>
      <c r="K225" s="546"/>
      <c r="L225" s="546"/>
      <c r="M225" s="546"/>
      <c r="N225" s="546"/>
      <c r="O225" s="547"/>
    </row>
    <row r="226" spans="1:15" s="351" customFormat="1" ht="12.75" customHeight="1" x14ac:dyDescent="0.3">
      <c r="A226" s="336"/>
      <c r="B226" s="486"/>
      <c r="C226" s="545"/>
      <c r="D226" s="546"/>
      <c r="E226" s="546"/>
      <c r="F226" s="546"/>
      <c r="G226" s="546"/>
      <c r="H226" s="546"/>
      <c r="I226" s="546"/>
      <c r="J226" s="546"/>
      <c r="K226" s="546"/>
      <c r="L226" s="546"/>
      <c r="M226" s="546"/>
      <c r="N226" s="546"/>
      <c r="O226" s="547"/>
    </row>
    <row r="227" spans="1:15" s="351" customFormat="1" ht="12.75" customHeight="1" thickBot="1" x14ac:dyDescent="0.35">
      <c r="A227" s="336"/>
      <c r="B227" s="487"/>
      <c r="C227" s="548"/>
      <c r="D227" s="549"/>
      <c r="E227" s="549"/>
      <c r="F227" s="549"/>
      <c r="G227" s="549"/>
      <c r="H227" s="549"/>
      <c r="I227" s="549"/>
      <c r="J227" s="549"/>
      <c r="K227" s="549"/>
      <c r="L227" s="549"/>
      <c r="M227" s="549"/>
      <c r="N227" s="549"/>
      <c r="O227" s="550"/>
    </row>
    <row r="228" spans="1:15" s="351" customFormat="1" ht="25.5" customHeight="1" x14ac:dyDescent="0.3">
      <c r="A228" s="336"/>
      <c r="B228" s="376">
        <v>37</v>
      </c>
      <c r="C228" s="568" t="s">
        <v>149</v>
      </c>
      <c r="D228" s="568"/>
      <c r="E228" s="568"/>
      <c r="F228" s="568"/>
      <c r="G228" s="568"/>
      <c r="H228" s="568"/>
      <c r="I228" s="568"/>
      <c r="J228" s="568"/>
      <c r="K228" s="568"/>
      <c r="L228" s="568"/>
      <c r="M228" s="568"/>
      <c r="N228" s="569"/>
      <c r="O228" s="346"/>
    </row>
    <row r="229" spans="1:15" s="351" customFormat="1" ht="12.75" customHeight="1" x14ac:dyDescent="0.3">
      <c r="A229" s="336"/>
      <c r="B229" s="493">
        <v>37.1</v>
      </c>
      <c r="C229" s="557" t="s">
        <v>464</v>
      </c>
      <c r="D229" s="558"/>
      <c r="E229" s="558"/>
      <c r="F229" s="558"/>
      <c r="G229" s="558"/>
      <c r="H229" s="558"/>
      <c r="I229" s="558"/>
      <c r="J229" s="558"/>
      <c r="K229" s="558"/>
      <c r="L229" s="558"/>
      <c r="M229" s="558"/>
      <c r="N229" s="558"/>
      <c r="O229" s="559"/>
    </row>
    <row r="230" spans="1:15" s="351" customFormat="1" ht="12.75" customHeight="1" x14ac:dyDescent="0.3">
      <c r="A230" s="336"/>
      <c r="B230" s="494"/>
      <c r="C230" s="551"/>
      <c r="D230" s="552"/>
      <c r="E230" s="552"/>
      <c r="F230" s="552"/>
      <c r="G230" s="552"/>
      <c r="H230" s="552"/>
      <c r="I230" s="552"/>
      <c r="J230" s="552"/>
      <c r="K230" s="552"/>
      <c r="L230" s="552"/>
      <c r="M230" s="552"/>
      <c r="N230" s="552"/>
      <c r="O230" s="553"/>
    </row>
    <row r="231" spans="1:15" s="351" customFormat="1" ht="12.75" customHeight="1" x14ac:dyDescent="0.3">
      <c r="A231" s="336"/>
      <c r="B231" s="494"/>
      <c r="C231" s="551"/>
      <c r="D231" s="552"/>
      <c r="E231" s="552"/>
      <c r="F231" s="552"/>
      <c r="G231" s="552"/>
      <c r="H231" s="552"/>
      <c r="I231" s="552"/>
      <c r="J231" s="552"/>
      <c r="K231" s="552"/>
      <c r="L231" s="552"/>
      <c r="M231" s="552"/>
      <c r="N231" s="552"/>
      <c r="O231" s="553"/>
    </row>
    <row r="232" spans="1:15" s="351" customFormat="1" ht="12.75" customHeight="1" thickBot="1" x14ac:dyDescent="0.35">
      <c r="A232" s="336"/>
      <c r="B232" s="494"/>
      <c r="C232" s="554"/>
      <c r="D232" s="555"/>
      <c r="E232" s="555"/>
      <c r="F232" s="555"/>
      <c r="G232" s="555"/>
      <c r="H232" s="555"/>
      <c r="I232" s="555"/>
      <c r="J232" s="555"/>
      <c r="K232" s="555"/>
      <c r="L232" s="555"/>
      <c r="M232" s="555"/>
      <c r="N232" s="555"/>
      <c r="O232" s="556"/>
    </row>
    <row r="233" spans="1:15" s="351" customFormat="1" ht="12.75" customHeight="1" x14ac:dyDescent="0.3">
      <c r="A233" s="336"/>
      <c r="B233" s="572">
        <v>38</v>
      </c>
      <c r="C233" s="570" t="s">
        <v>666</v>
      </c>
      <c r="D233" s="570"/>
      <c r="E233" s="570"/>
      <c r="F233" s="570"/>
      <c r="G233" s="570"/>
      <c r="H233" s="570"/>
      <c r="I233" s="570"/>
      <c r="J233" s="570"/>
      <c r="K233" s="570"/>
      <c r="L233" s="570"/>
      <c r="M233" s="570"/>
      <c r="N233" s="570"/>
      <c r="O233" s="377"/>
    </row>
    <row r="234" spans="1:15" s="351" customFormat="1" ht="12.75" customHeight="1" x14ac:dyDescent="0.3">
      <c r="A234" s="336"/>
      <c r="B234" s="573"/>
      <c r="C234" s="571" t="s">
        <v>96</v>
      </c>
      <c r="D234" s="571"/>
      <c r="E234" s="571"/>
      <c r="F234" s="571"/>
      <c r="G234" s="571"/>
      <c r="H234" s="571"/>
      <c r="I234" s="571"/>
      <c r="J234" s="571"/>
      <c r="K234" s="571"/>
      <c r="L234" s="571"/>
      <c r="M234" s="571"/>
      <c r="N234" s="571"/>
      <c r="O234" s="353"/>
    </row>
    <row r="235" spans="1:15" s="351" customFormat="1" ht="12.75" customHeight="1" x14ac:dyDescent="0.3">
      <c r="A235" s="336"/>
      <c r="B235" s="573"/>
      <c r="C235" s="571" t="s">
        <v>150</v>
      </c>
      <c r="D235" s="571"/>
      <c r="E235" s="571"/>
      <c r="F235" s="571"/>
      <c r="G235" s="571"/>
      <c r="H235" s="571"/>
      <c r="I235" s="571"/>
      <c r="J235" s="571"/>
      <c r="K235" s="571"/>
      <c r="L235" s="571"/>
      <c r="M235" s="571"/>
      <c r="N235" s="571"/>
      <c r="O235" s="353"/>
    </row>
    <row r="236" spans="1:15" s="351" customFormat="1" ht="12.75" customHeight="1" x14ac:dyDescent="0.3">
      <c r="A236" s="336"/>
      <c r="B236" s="573"/>
      <c r="C236" s="571" t="s">
        <v>98</v>
      </c>
      <c r="D236" s="571"/>
      <c r="E236" s="571"/>
      <c r="F236" s="571"/>
      <c r="G236" s="571"/>
      <c r="H236" s="571"/>
      <c r="I236" s="571"/>
      <c r="J236" s="571"/>
      <c r="K236" s="571"/>
      <c r="L236" s="571"/>
      <c r="M236" s="571"/>
      <c r="N236" s="571"/>
      <c r="O236" s="353"/>
    </row>
    <row r="237" spans="1:15" s="351" customFormat="1" ht="12.75" customHeight="1" x14ac:dyDescent="0.3">
      <c r="A237" s="336"/>
      <c r="B237" s="378">
        <v>38.1</v>
      </c>
      <c r="C237" s="567" t="s">
        <v>441</v>
      </c>
      <c r="D237" s="567"/>
      <c r="E237" s="567"/>
      <c r="F237" s="567"/>
      <c r="G237" s="567"/>
      <c r="H237" s="567"/>
      <c r="I237" s="567"/>
      <c r="J237" s="567"/>
      <c r="K237" s="567"/>
      <c r="L237" s="567"/>
      <c r="M237" s="567"/>
      <c r="N237" s="567"/>
      <c r="O237" s="353"/>
    </row>
    <row r="238" spans="1:15" s="351" customFormat="1" ht="12.75" customHeight="1" x14ac:dyDescent="0.3">
      <c r="A238" s="336"/>
      <c r="B238" s="485">
        <v>38.200000000000003</v>
      </c>
      <c r="C238" s="542" t="s">
        <v>465</v>
      </c>
      <c r="D238" s="543"/>
      <c r="E238" s="543"/>
      <c r="F238" s="543"/>
      <c r="G238" s="543"/>
      <c r="H238" s="543"/>
      <c r="I238" s="543"/>
      <c r="J238" s="543"/>
      <c r="K238" s="543"/>
      <c r="L238" s="543"/>
      <c r="M238" s="543"/>
      <c r="N238" s="543"/>
      <c r="O238" s="544"/>
    </row>
    <row r="239" spans="1:15" s="351" customFormat="1" ht="12.75" customHeight="1" x14ac:dyDescent="0.3">
      <c r="A239" s="336"/>
      <c r="B239" s="486"/>
      <c r="C239" s="545"/>
      <c r="D239" s="546"/>
      <c r="E239" s="546"/>
      <c r="F239" s="546"/>
      <c r="G239" s="546"/>
      <c r="H239" s="546"/>
      <c r="I239" s="546"/>
      <c r="J239" s="546"/>
      <c r="K239" s="546"/>
      <c r="L239" s="546"/>
      <c r="M239" s="546"/>
      <c r="N239" s="546"/>
      <c r="O239" s="547"/>
    </row>
    <row r="240" spans="1:15" s="351" customFormat="1" ht="12.75" customHeight="1" x14ac:dyDescent="0.3">
      <c r="A240" s="336"/>
      <c r="B240" s="486"/>
      <c r="C240" s="545"/>
      <c r="D240" s="546"/>
      <c r="E240" s="546"/>
      <c r="F240" s="546"/>
      <c r="G240" s="546"/>
      <c r="H240" s="546"/>
      <c r="I240" s="546"/>
      <c r="J240" s="546"/>
      <c r="K240" s="546"/>
      <c r="L240" s="546"/>
      <c r="M240" s="546"/>
      <c r="N240" s="546"/>
      <c r="O240" s="547"/>
    </row>
    <row r="241" spans="1:16" s="351" customFormat="1" ht="12.75" customHeight="1" thickBot="1" x14ac:dyDescent="0.35">
      <c r="A241" s="336"/>
      <c r="B241" s="487"/>
      <c r="C241" s="548"/>
      <c r="D241" s="549"/>
      <c r="E241" s="549"/>
      <c r="F241" s="549"/>
      <c r="G241" s="549"/>
      <c r="H241" s="549"/>
      <c r="I241" s="549"/>
      <c r="J241" s="549"/>
      <c r="K241" s="549"/>
      <c r="L241" s="549"/>
      <c r="M241" s="549"/>
      <c r="N241" s="549"/>
      <c r="O241" s="550"/>
    </row>
    <row r="242" spans="1:16" s="351" customFormat="1" ht="12.75" customHeight="1" x14ac:dyDescent="0.3">
      <c r="A242" s="336"/>
      <c r="B242" s="379"/>
      <c r="C242" s="380"/>
      <c r="D242" s="380"/>
      <c r="E242" s="380"/>
      <c r="F242" s="380"/>
      <c r="G242" s="380"/>
      <c r="H242" s="380"/>
      <c r="I242" s="380"/>
      <c r="J242" s="380"/>
      <c r="K242" s="380"/>
      <c r="L242" s="380"/>
      <c r="M242" s="380"/>
      <c r="N242" s="380"/>
      <c r="O242" s="336"/>
    </row>
    <row r="243" spans="1:16" s="351" customFormat="1" ht="13.8" thickBot="1" x14ac:dyDescent="0.35">
      <c r="A243" s="336"/>
      <c r="B243" s="337"/>
      <c r="C243" s="336"/>
      <c r="D243" s="336"/>
      <c r="E243" s="336"/>
      <c r="F243" s="336"/>
      <c r="G243" s="336"/>
      <c r="H243" s="336"/>
      <c r="I243" s="336"/>
      <c r="J243" s="336"/>
      <c r="K243" s="336"/>
      <c r="L243" s="336"/>
      <c r="M243" s="336"/>
      <c r="N243" s="336"/>
      <c r="O243" s="336"/>
    </row>
    <row r="244" spans="1:16" ht="27" customHeight="1" x14ac:dyDescent="0.3">
      <c r="A244" s="336"/>
      <c r="B244" s="585" t="s">
        <v>433</v>
      </c>
      <c r="C244" s="586"/>
      <c r="D244" s="586"/>
      <c r="E244" s="586"/>
      <c r="F244" s="586"/>
      <c r="G244" s="586"/>
      <c r="H244" s="586"/>
      <c r="I244" s="586"/>
      <c r="J244" s="586"/>
      <c r="K244" s="586"/>
      <c r="L244" s="586"/>
      <c r="M244" s="586"/>
      <c r="N244" s="586"/>
      <c r="O244" s="587"/>
      <c r="P244" s="381"/>
    </row>
    <row r="245" spans="1:16" ht="66" customHeight="1" thickBot="1" x14ac:dyDescent="0.35">
      <c r="A245" s="336"/>
      <c r="B245" s="466" t="s">
        <v>695</v>
      </c>
      <c r="C245" s="467"/>
      <c r="D245" s="467"/>
      <c r="E245" s="467"/>
      <c r="F245" s="467"/>
      <c r="G245" s="467"/>
      <c r="H245" s="467"/>
      <c r="I245" s="467"/>
      <c r="J245" s="467"/>
      <c r="K245" s="467"/>
      <c r="L245" s="467"/>
      <c r="M245" s="467"/>
      <c r="N245" s="467"/>
      <c r="O245" s="468"/>
    </row>
    <row r="246" spans="1:16" x14ac:dyDescent="0.25">
      <c r="A246" s="336"/>
      <c r="B246" s="1"/>
      <c r="C246" s="1"/>
      <c r="D246" s="1"/>
      <c r="E246" s="1"/>
      <c r="F246" s="1"/>
      <c r="G246" s="1"/>
      <c r="H246" s="1"/>
      <c r="I246" s="1"/>
      <c r="J246" s="1"/>
      <c r="K246" s="1"/>
      <c r="L246" s="1"/>
      <c r="M246" s="1"/>
      <c r="N246" s="1"/>
      <c r="O246" s="382"/>
    </row>
    <row r="247" spans="1:16" x14ac:dyDescent="0.25">
      <c r="A247" s="336"/>
      <c r="B247" s="1"/>
      <c r="C247" s="1"/>
      <c r="D247" s="1"/>
      <c r="E247" s="1"/>
      <c r="F247" s="1"/>
      <c r="G247" s="1"/>
      <c r="H247" s="1"/>
      <c r="I247" s="1"/>
      <c r="J247" s="1"/>
      <c r="K247" s="1"/>
      <c r="L247" s="1"/>
      <c r="M247" s="1"/>
      <c r="N247" s="1"/>
      <c r="O247" s="382"/>
    </row>
    <row r="248" spans="1:16" x14ac:dyDescent="0.3">
      <c r="A248" s="336"/>
      <c r="B248" s="579" t="s">
        <v>316</v>
      </c>
      <c r="C248" s="579"/>
      <c r="D248" s="579"/>
      <c r="E248" s="579"/>
      <c r="F248" s="579"/>
      <c r="G248" s="579"/>
      <c r="H248" s="579"/>
      <c r="I248" s="579"/>
      <c r="J248" s="579"/>
      <c r="K248" s="579"/>
      <c r="L248" s="579"/>
      <c r="M248" s="579"/>
      <c r="N248" s="579"/>
      <c r="O248" s="579"/>
    </row>
    <row r="249" spans="1:16" x14ac:dyDescent="0.25">
      <c r="A249" s="336"/>
      <c r="B249" s="1"/>
      <c r="C249" s="1"/>
      <c r="D249" s="1"/>
      <c r="E249" s="1"/>
      <c r="F249" s="1"/>
      <c r="G249" s="1"/>
      <c r="H249" s="1"/>
      <c r="I249" s="1"/>
      <c r="J249" s="1"/>
      <c r="K249" s="1"/>
      <c r="L249" s="1"/>
      <c r="M249" s="1"/>
      <c r="N249" s="1"/>
      <c r="O249" s="382"/>
    </row>
    <row r="250" spans="1:16" x14ac:dyDescent="0.25">
      <c r="A250" s="336"/>
      <c r="B250" s="1"/>
      <c r="C250" s="1"/>
      <c r="D250" s="1"/>
      <c r="E250" s="1"/>
      <c r="F250" s="1"/>
      <c r="G250" s="1"/>
      <c r="H250" s="1"/>
      <c r="I250" s="1"/>
      <c r="J250" s="1"/>
      <c r="K250" s="1"/>
      <c r="L250" s="1"/>
      <c r="M250" s="1"/>
      <c r="N250" s="1"/>
      <c r="O250" s="382"/>
    </row>
    <row r="251" spans="1:16" x14ac:dyDescent="0.25">
      <c r="A251" s="336"/>
      <c r="B251" s="1"/>
      <c r="C251" s="1"/>
      <c r="D251" s="1"/>
      <c r="E251" s="1"/>
      <c r="F251" s="1"/>
      <c r="G251" s="1"/>
      <c r="H251" s="1"/>
      <c r="I251" s="1"/>
      <c r="J251" s="1"/>
      <c r="K251" s="1"/>
      <c r="L251" s="1"/>
      <c r="M251" s="1"/>
      <c r="N251" s="1"/>
      <c r="O251" s="382"/>
    </row>
    <row r="252" spans="1:16" x14ac:dyDescent="0.25">
      <c r="A252" s="336"/>
      <c r="B252" s="1"/>
      <c r="C252" s="1"/>
      <c r="D252" s="1"/>
      <c r="E252" s="1"/>
      <c r="F252" s="1"/>
      <c r="G252" s="1"/>
      <c r="H252" s="1"/>
      <c r="I252" s="1"/>
      <c r="J252" s="1"/>
      <c r="K252" s="1"/>
      <c r="L252" s="1"/>
      <c r="M252" s="1"/>
      <c r="N252" s="1"/>
      <c r="O252" s="382"/>
    </row>
    <row r="253" spans="1:16" ht="106.5" customHeight="1" x14ac:dyDescent="0.3">
      <c r="A253" s="336"/>
      <c r="B253" s="566" t="s">
        <v>696</v>
      </c>
      <c r="C253" s="566"/>
      <c r="D253" s="566"/>
      <c r="E253" s="566"/>
      <c r="F253" s="566"/>
      <c r="G253" s="566"/>
      <c r="H253" s="566"/>
      <c r="I253" s="566"/>
      <c r="J253" s="566"/>
      <c r="K253" s="566"/>
      <c r="L253" s="566"/>
      <c r="M253" s="566"/>
      <c r="N253" s="566"/>
      <c r="O253" s="566"/>
      <c r="P253" s="383"/>
    </row>
  </sheetData>
  <mergeCells count="221">
    <mergeCell ref="C125:O127"/>
    <mergeCell ref="C124:O124"/>
    <mergeCell ref="C135:O137"/>
    <mergeCell ref="C134:O134"/>
    <mergeCell ref="C153:O155"/>
    <mergeCell ref="C152:O152"/>
    <mergeCell ref="C166:N166"/>
    <mergeCell ref="C158:O160"/>
    <mergeCell ref="C157:O157"/>
    <mergeCell ref="C163:O165"/>
    <mergeCell ref="C162:O162"/>
    <mergeCell ref="C141:N141"/>
    <mergeCell ref="C132:N132"/>
    <mergeCell ref="C130:N130"/>
    <mergeCell ref="C129:N129"/>
    <mergeCell ref="C128:N128"/>
    <mergeCell ref="C138:N138"/>
    <mergeCell ref="C139:N139"/>
    <mergeCell ref="C140:N140"/>
    <mergeCell ref="C220:O222"/>
    <mergeCell ref="C219:O219"/>
    <mergeCell ref="C225:O227"/>
    <mergeCell ref="C224:O224"/>
    <mergeCell ref="C168:O170"/>
    <mergeCell ref="C167:O167"/>
    <mergeCell ref="C230:O232"/>
    <mergeCell ref="C229:O229"/>
    <mergeCell ref="C239:O241"/>
    <mergeCell ref="C238:O238"/>
    <mergeCell ref="C216:N216"/>
    <mergeCell ref="C173:O175"/>
    <mergeCell ref="C172:O172"/>
    <mergeCell ref="C178:O180"/>
    <mergeCell ref="C177:O177"/>
    <mergeCell ref="C185:O187"/>
    <mergeCell ref="C184:O184"/>
    <mergeCell ref="C192:O194"/>
    <mergeCell ref="C191:O191"/>
    <mergeCell ref="C183:N183"/>
    <mergeCell ref="B22:O22"/>
    <mergeCell ref="B71:B74"/>
    <mergeCell ref="B248:O248"/>
    <mergeCell ref="B20:G20"/>
    <mergeCell ref="H20:K20"/>
    <mergeCell ref="L20:O20"/>
    <mergeCell ref="C24:O24"/>
    <mergeCell ref="B244:O244"/>
    <mergeCell ref="C156:N156"/>
    <mergeCell ref="C142:N142"/>
    <mergeCell ref="C143:N143"/>
    <mergeCell ref="C144:N144"/>
    <mergeCell ref="C145:N145"/>
    <mergeCell ref="C198:N198"/>
    <mergeCell ref="C199:N199"/>
    <mergeCell ref="C201:N201"/>
    <mergeCell ref="C189:N189"/>
    <mergeCell ref="C190:N190"/>
    <mergeCell ref="C181:N181"/>
    <mergeCell ref="C182:N182"/>
    <mergeCell ref="C171:N171"/>
    <mergeCell ref="C176:N176"/>
    <mergeCell ref="C161:N161"/>
    <mergeCell ref="C213:O215"/>
    <mergeCell ref="B253:O253"/>
    <mergeCell ref="C195:N195"/>
    <mergeCell ref="C237:N237"/>
    <mergeCell ref="C223:N223"/>
    <mergeCell ref="C228:N228"/>
    <mergeCell ref="C233:N233"/>
    <mergeCell ref="C234:N234"/>
    <mergeCell ref="C235:N235"/>
    <mergeCell ref="C218:N218"/>
    <mergeCell ref="C236:N236"/>
    <mergeCell ref="C202:N202"/>
    <mergeCell ref="C203:N203"/>
    <mergeCell ref="C200:N200"/>
    <mergeCell ref="C196:N196"/>
    <mergeCell ref="C197:N197"/>
    <mergeCell ref="B238:B241"/>
    <mergeCell ref="B233:B236"/>
    <mergeCell ref="B229:B232"/>
    <mergeCell ref="B224:B227"/>
    <mergeCell ref="B219:B222"/>
    <mergeCell ref="B212:B215"/>
    <mergeCell ref="B206:B210"/>
    <mergeCell ref="B199:B205"/>
    <mergeCell ref="C212:O212"/>
    <mergeCell ref="C96:N96"/>
    <mergeCell ref="C97:N97"/>
    <mergeCell ref="C76:N76"/>
    <mergeCell ref="C95:N95"/>
    <mergeCell ref="C77:N77"/>
    <mergeCell ref="C133:N133"/>
    <mergeCell ref="C188:N188"/>
    <mergeCell ref="C100:N100"/>
    <mergeCell ref="C87:N87"/>
    <mergeCell ref="C150:N150"/>
    <mergeCell ref="C151:N151"/>
    <mergeCell ref="C103:N103"/>
    <mergeCell ref="C101:N101"/>
    <mergeCell ref="C88:N88"/>
    <mergeCell ref="C89:N89"/>
    <mergeCell ref="C98:N98"/>
    <mergeCell ref="C99:N99"/>
    <mergeCell ref="C120:N120"/>
    <mergeCell ref="C119:N119"/>
    <mergeCell ref="C123:N123"/>
    <mergeCell ref="C146:N146"/>
    <mergeCell ref="C148:N148"/>
    <mergeCell ref="C149:N149"/>
    <mergeCell ref="C147:N147"/>
    <mergeCell ref="C75:N75"/>
    <mergeCell ref="C52:N52"/>
    <mergeCell ref="C70:N70"/>
    <mergeCell ref="C92:N92"/>
    <mergeCell ref="C93:N93"/>
    <mergeCell ref="C94:N94"/>
    <mergeCell ref="C78:N78"/>
    <mergeCell ref="C86:N86"/>
    <mergeCell ref="C81:N81"/>
    <mergeCell ref="C79:N79"/>
    <mergeCell ref="C80:N80"/>
    <mergeCell ref="C90:N90"/>
    <mergeCell ref="C91:N91"/>
    <mergeCell ref="C71:O71"/>
    <mergeCell ref="C54:O56"/>
    <mergeCell ref="C53:O53"/>
    <mergeCell ref="C63:O65"/>
    <mergeCell ref="C62:O62"/>
    <mergeCell ref="C82:N82"/>
    <mergeCell ref="C83:N83"/>
    <mergeCell ref="C84:N84"/>
    <mergeCell ref="C85:N85"/>
    <mergeCell ref="C72:O74"/>
    <mergeCell ref="C28:N28"/>
    <mergeCell ref="C35:N35"/>
    <mergeCell ref="C32:N32"/>
    <mergeCell ref="C43:N43"/>
    <mergeCell ref="C44:N44"/>
    <mergeCell ref="C45:N45"/>
    <mergeCell ref="C47:N47"/>
    <mergeCell ref="C61:N61"/>
    <mergeCell ref="C57:N57"/>
    <mergeCell ref="C58:N58"/>
    <mergeCell ref="C59:N59"/>
    <mergeCell ref="C60:N60"/>
    <mergeCell ref="C33:N33"/>
    <mergeCell ref="C38:N38"/>
    <mergeCell ref="C39:N39"/>
    <mergeCell ref="C40:N40"/>
    <mergeCell ref="C41:N41"/>
    <mergeCell ref="C42:N42"/>
    <mergeCell ref="C46:N46"/>
    <mergeCell ref="C49:O51"/>
    <mergeCell ref="B188:B190"/>
    <mergeCell ref="C210:N210"/>
    <mergeCell ref="C209:N209"/>
    <mergeCell ref="C208:N208"/>
    <mergeCell ref="C207:N207"/>
    <mergeCell ref="C206:N206"/>
    <mergeCell ref="C204:N204"/>
    <mergeCell ref="C205:N205"/>
    <mergeCell ref="B58:B61"/>
    <mergeCell ref="C66:N66"/>
    <mergeCell ref="C67:N67"/>
    <mergeCell ref="C68:N68"/>
    <mergeCell ref="C69:N69"/>
    <mergeCell ref="C113:N113"/>
    <mergeCell ref="C108:N108"/>
    <mergeCell ref="C109:N109"/>
    <mergeCell ref="C110:N110"/>
    <mergeCell ref="C104:N104"/>
    <mergeCell ref="C105:N105"/>
    <mergeCell ref="C106:N106"/>
    <mergeCell ref="C107:N107"/>
    <mergeCell ref="C112:N112"/>
    <mergeCell ref="C111:N111"/>
    <mergeCell ref="C102:N102"/>
    <mergeCell ref="B34:B47"/>
    <mergeCell ref="B29:B33"/>
    <mergeCell ref="C37:N37"/>
    <mergeCell ref="C36:N36"/>
    <mergeCell ref="C31:N31"/>
    <mergeCell ref="C30:N30"/>
    <mergeCell ref="B53:B56"/>
    <mergeCell ref="C34:N34"/>
    <mergeCell ref="C29:N29"/>
    <mergeCell ref="C48:O48"/>
    <mergeCell ref="B162:B165"/>
    <mergeCell ref="B157:B160"/>
    <mergeCell ref="B152:B155"/>
    <mergeCell ref="B149:B151"/>
    <mergeCell ref="B145:B147"/>
    <mergeCell ref="B139:B142"/>
    <mergeCell ref="B134:B137"/>
    <mergeCell ref="B129:B133"/>
    <mergeCell ref="B48:B51"/>
    <mergeCell ref="B245:O245"/>
    <mergeCell ref="B19:G19"/>
    <mergeCell ref="L19:O19"/>
    <mergeCell ref="H19:K19"/>
    <mergeCell ref="C211:N211"/>
    <mergeCell ref="C217:N217"/>
    <mergeCell ref="C114:N114"/>
    <mergeCell ref="C115:N115"/>
    <mergeCell ref="C131:N131"/>
    <mergeCell ref="C116:N116"/>
    <mergeCell ref="C118:N118"/>
    <mergeCell ref="C117:N117"/>
    <mergeCell ref="C122:N122"/>
    <mergeCell ref="C121:N121"/>
    <mergeCell ref="B191:B194"/>
    <mergeCell ref="B124:B127"/>
    <mergeCell ref="B116:B123"/>
    <mergeCell ref="B91:B115"/>
    <mergeCell ref="B67:B70"/>
    <mergeCell ref="B62:B65"/>
    <mergeCell ref="B184:B187"/>
    <mergeCell ref="B177:B180"/>
    <mergeCell ref="B172:B175"/>
    <mergeCell ref="B167:B170"/>
  </mergeCells>
  <conditionalFormatting sqref="O29:O47">
    <cfRule type="expression" dxfId="487" priority="48">
      <formula>UPPER($O$28)="No"</formula>
    </cfRule>
  </conditionalFormatting>
  <conditionalFormatting sqref="O79">
    <cfRule type="expression" dxfId="486" priority="45">
      <formula>UPPER($O$78)="No"</formula>
    </cfRule>
  </conditionalFormatting>
  <conditionalFormatting sqref="O82">
    <cfRule type="expression" dxfId="485" priority="44">
      <formula>UPPER($O$81)="No"</formula>
    </cfRule>
  </conditionalFormatting>
  <conditionalFormatting sqref="O84">
    <cfRule type="expression" dxfId="484" priority="43">
      <formula>UPPER($O$83)="No"</formula>
    </cfRule>
  </conditionalFormatting>
  <conditionalFormatting sqref="O91:O123">
    <cfRule type="expression" dxfId="483" priority="42">
      <formula>UPPER($O$90)="No"</formula>
    </cfRule>
  </conditionalFormatting>
  <conditionalFormatting sqref="O129:O133">
    <cfRule type="expression" dxfId="482" priority="41">
      <formula>UPPER($O$128)="No"</formula>
    </cfRule>
  </conditionalFormatting>
  <conditionalFormatting sqref="O139:O142">
    <cfRule type="expression" dxfId="481" priority="40">
      <formula>UPPER($O$138)="No"</formula>
    </cfRule>
  </conditionalFormatting>
  <conditionalFormatting sqref="O145:O147">
    <cfRule type="expression" dxfId="480" priority="39">
      <formula>UPPER($O$144)="No"</formula>
    </cfRule>
  </conditionalFormatting>
  <conditionalFormatting sqref="O149:O151">
    <cfRule type="expression" dxfId="479" priority="38">
      <formula>UPPER($O$148)="No"</formula>
    </cfRule>
  </conditionalFormatting>
  <conditionalFormatting sqref="O176">
    <cfRule type="expression" dxfId="478" priority="34">
      <formula>UPPER($O$171)="No"</formula>
    </cfRule>
  </conditionalFormatting>
  <conditionalFormatting sqref="O182:O183">
    <cfRule type="expression" dxfId="477" priority="33">
      <formula>UPPER($O$181)="No"</formula>
    </cfRule>
  </conditionalFormatting>
  <conditionalFormatting sqref="O189:O190">
    <cfRule type="expression" dxfId="476" priority="32">
      <formula>UPPER($O$188)="No"</formula>
    </cfRule>
  </conditionalFormatting>
  <conditionalFormatting sqref="O196:O197">
    <cfRule type="expression" dxfId="475" priority="31">
      <formula>UPPER($O$195)="No"</formula>
    </cfRule>
  </conditionalFormatting>
  <conditionalFormatting sqref="O199:O205">
    <cfRule type="expression" dxfId="474" priority="30">
      <formula>UPPER($O$198)="No"</formula>
    </cfRule>
  </conditionalFormatting>
  <conditionalFormatting sqref="O207:O210">
    <cfRule type="expression" dxfId="473" priority="29">
      <formula>UPPER($O$206)="No"</formula>
    </cfRule>
  </conditionalFormatting>
  <conditionalFormatting sqref="O58:O61">
    <cfRule type="expression" dxfId="472" priority="21">
      <formula>UPPER($O$57)="No"</formula>
    </cfRule>
  </conditionalFormatting>
  <conditionalFormatting sqref="O67:O70">
    <cfRule type="expression" dxfId="471" priority="20">
      <formula>UPPER($O$66)="No"</formula>
    </cfRule>
  </conditionalFormatting>
  <conditionalFormatting sqref="C49:O51">
    <cfRule type="expression" dxfId="470" priority="19">
      <formula>UPPER($O$28)="No"</formula>
    </cfRule>
  </conditionalFormatting>
  <conditionalFormatting sqref="C54:O56">
    <cfRule type="expression" dxfId="469" priority="18">
      <formula>UPPER($O$52)="No"</formula>
    </cfRule>
  </conditionalFormatting>
  <conditionalFormatting sqref="C63:O65">
    <cfRule type="expression" dxfId="468" priority="17">
      <formula>UPPER($O$57)="No"</formula>
    </cfRule>
  </conditionalFormatting>
  <conditionalFormatting sqref="C72:O74">
    <cfRule type="expression" dxfId="467" priority="16">
      <formula>UPPER($O$66)="No"</formula>
    </cfRule>
  </conditionalFormatting>
  <conditionalFormatting sqref="C125:O127">
    <cfRule type="expression" dxfId="466" priority="15">
      <formula>UPPER($O$90)="No"</formula>
    </cfRule>
  </conditionalFormatting>
  <conditionalFormatting sqref="C135:O137">
    <cfRule type="expression" dxfId="465" priority="14">
      <formula>UPPER($O$128)="No"</formula>
    </cfRule>
  </conditionalFormatting>
  <conditionalFormatting sqref="C153:O155">
    <cfRule type="expression" dxfId="464" priority="13">
      <formula>UPPER($O$148)="No"</formula>
    </cfRule>
  </conditionalFormatting>
  <conditionalFormatting sqref="C163:O165">
    <cfRule type="expression" dxfId="463" priority="12">
      <formula>UPPER($O$161)="No"</formula>
    </cfRule>
  </conditionalFormatting>
  <conditionalFormatting sqref="C168:O170">
    <cfRule type="expression" dxfId="462" priority="11">
      <formula>UPPER($O$166)="No"</formula>
    </cfRule>
  </conditionalFormatting>
  <conditionalFormatting sqref="C173:O175">
    <cfRule type="expression" dxfId="461" priority="10">
      <formula>UPPER($O$171)="No"</formula>
    </cfRule>
  </conditionalFormatting>
  <conditionalFormatting sqref="C178:O180">
    <cfRule type="expression" dxfId="460" priority="8">
      <formula>UPPER($O$176)="No"</formula>
    </cfRule>
    <cfRule type="expression" dxfId="459" priority="9">
      <formula>UPPER($O$171)="No"</formula>
    </cfRule>
  </conditionalFormatting>
  <conditionalFormatting sqref="C185:O187">
    <cfRule type="expression" dxfId="458" priority="7">
      <formula>UPPER($O$181)="No"</formula>
    </cfRule>
  </conditionalFormatting>
  <conditionalFormatting sqref="C192:O194">
    <cfRule type="expression" dxfId="457" priority="6">
      <formula>UPPER($O$188)="No"</formula>
    </cfRule>
  </conditionalFormatting>
  <conditionalFormatting sqref="C213:O215">
    <cfRule type="expression" dxfId="456" priority="5">
      <formula>UPPER($O$211)="No"</formula>
    </cfRule>
  </conditionalFormatting>
  <conditionalFormatting sqref="C220:O222">
    <cfRule type="expression" dxfId="455" priority="4">
      <formula>UPPER($O$218)="No"</formula>
    </cfRule>
  </conditionalFormatting>
  <conditionalFormatting sqref="C225:O227">
    <cfRule type="expression" dxfId="454" priority="3">
      <formula>UPPER($O$223)="No"</formula>
    </cfRule>
  </conditionalFormatting>
  <conditionalFormatting sqref="C230:O232">
    <cfRule type="expression" dxfId="453" priority="2">
      <formula>UPPER($O$228)="No"</formula>
    </cfRule>
  </conditionalFormatting>
  <conditionalFormatting sqref="C158:O160">
    <cfRule type="expression" dxfId="452" priority="1">
      <formula>UPPER($O$156)="No"</formula>
    </cfRule>
  </conditionalFormatting>
  <dataValidations count="2">
    <dataValidation type="list" allowBlank="1" showInputMessage="1" showErrorMessage="1" promptTitle="Yes or No" prompt="_x000a_" sqref="O28 O30:O33 O35:O47 O52 O57 O59:O61 O66 O68:O70 O216:O218 O87:O90 O117:O123 O128 O130:O133 O138 O140:O144 O146:O148 O150:O151 O161 O166 O171 O176 O181:O183 O188:O190 O195:O198 O200:O211 O223 O228 O156 O234:O237 O75:O84 O109:O114 O92:O95 O97:O107" xr:uid="{00000000-0002-0000-0100-000000000000}">
      <formula1>"Yes,No"</formula1>
    </dataValidation>
    <dataValidation type="list" allowBlank="1" showInputMessage="1" showErrorMessage="1" promptTitle="Yes, No or N/A" prompt="_x000a_" sqref="O85:O86 O108 O115 O96" xr:uid="{00000000-0002-0000-0100-000001000000}">
      <formula1>"Yes,No,N/A"</formula1>
    </dataValidation>
  </dataValidations>
  <pageMargins left="0.39370078740157483" right="0.39370078740157483" top="0.39370078740157483" bottom="0.70866141732283472" header="0.31496062992125984" footer="0"/>
  <pageSetup paperSize="9" scale="72" fitToHeight="0" orientation="portrait" r:id="rId1"/>
  <headerFooter>
    <oddFooter>&amp;LNSQHS Edition 2 Version 1.0 - Standard 4 Medication Safety
Page &amp;P of &amp;N&amp;CPrinted copies are uncontrolled&amp;R&amp;G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76"/>
  <sheetViews>
    <sheetView zoomScaleNormal="100" zoomScalePageLayoutView="90" workbookViewId="0"/>
  </sheetViews>
  <sheetFormatPr defaultColWidth="9.109375" defaultRowHeight="13.2" x14ac:dyDescent="0.25"/>
  <cols>
    <col min="1" max="1" width="2.6640625" style="11" customWidth="1"/>
    <col min="2" max="14" width="9.109375" style="11"/>
    <col min="15" max="29" width="15.6640625" style="10" customWidth="1"/>
    <col min="30" max="30" width="2.6640625" style="11" customWidth="1"/>
    <col min="31" max="31" width="11.109375" style="11" customWidth="1"/>
    <col min="32" max="32" width="9.33203125" style="11" customWidth="1"/>
    <col min="33" max="33" width="10.33203125" style="11" customWidth="1"/>
    <col min="34" max="34" width="11.44140625" style="11" bestFit="1" customWidth="1"/>
    <col min="35" max="38" width="0" style="11" hidden="1" customWidth="1"/>
    <col min="39" max="16384" width="9.109375" style="11"/>
  </cols>
  <sheetData>
    <row r="1" spans="1:34" x14ac:dyDescent="0.25">
      <c r="A1" s="9"/>
      <c r="B1" s="9"/>
      <c r="C1" s="9"/>
      <c r="D1" s="9"/>
      <c r="E1" s="9"/>
      <c r="F1" s="9"/>
      <c r="G1" s="9"/>
      <c r="H1" s="9"/>
      <c r="I1" s="9"/>
      <c r="J1" s="9"/>
      <c r="K1" s="9"/>
      <c r="L1" s="9"/>
      <c r="M1" s="9"/>
      <c r="N1" s="9"/>
      <c r="O1" s="288"/>
      <c r="P1" s="288"/>
      <c r="Q1" s="288"/>
      <c r="R1" s="288"/>
      <c r="S1" s="288"/>
      <c r="T1" s="288"/>
      <c r="U1" s="288"/>
      <c r="V1" s="288"/>
      <c r="W1" s="288"/>
      <c r="X1" s="288"/>
      <c r="Y1" s="288"/>
      <c r="Z1" s="288"/>
      <c r="AA1" s="288"/>
      <c r="AB1" s="288"/>
      <c r="AC1" s="288"/>
      <c r="AD1" s="9"/>
      <c r="AE1" s="9"/>
      <c r="AF1" s="9"/>
      <c r="AG1" s="9"/>
      <c r="AH1" s="9"/>
    </row>
    <row r="2" spans="1:34" x14ac:dyDescent="0.25">
      <c r="A2" s="9"/>
      <c r="B2" s="9"/>
      <c r="C2" s="9"/>
      <c r="D2" s="9"/>
      <c r="E2" s="9"/>
      <c r="F2" s="9"/>
      <c r="G2" s="9"/>
      <c r="H2" s="9"/>
      <c r="I2" s="9"/>
      <c r="J2" s="9"/>
      <c r="K2" s="9"/>
      <c r="L2" s="9"/>
      <c r="M2" s="9"/>
      <c r="N2" s="9"/>
      <c r="O2" s="288"/>
      <c r="P2" s="288"/>
      <c r="Q2" s="288"/>
      <c r="R2" s="288"/>
      <c r="S2" s="288"/>
      <c r="T2" s="288"/>
      <c r="U2" s="288"/>
      <c r="V2" s="288"/>
      <c r="W2" s="288"/>
      <c r="X2" s="288"/>
      <c r="Y2" s="288"/>
      <c r="Z2" s="288"/>
      <c r="AA2" s="288"/>
      <c r="AB2" s="288"/>
      <c r="AC2" s="288"/>
      <c r="AD2" s="9"/>
      <c r="AE2" s="9"/>
      <c r="AF2" s="9"/>
      <c r="AG2" s="9"/>
      <c r="AH2" s="9"/>
    </row>
    <row r="3" spans="1:34" x14ac:dyDescent="0.25">
      <c r="A3" s="9"/>
      <c r="B3" s="9"/>
      <c r="C3" s="9"/>
      <c r="D3" s="9"/>
      <c r="E3" s="9"/>
      <c r="F3" s="9"/>
      <c r="G3" s="9"/>
      <c r="H3" s="9"/>
      <c r="I3" s="9"/>
      <c r="J3" s="9"/>
      <c r="K3" s="9"/>
      <c r="L3" s="9"/>
      <c r="M3" s="9"/>
      <c r="N3" s="9"/>
      <c r="O3" s="288"/>
      <c r="P3" s="288"/>
      <c r="Q3" s="288"/>
      <c r="R3" s="288"/>
      <c r="S3" s="288"/>
      <c r="T3" s="288"/>
      <c r="U3" s="288"/>
      <c r="V3" s="288"/>
      <c r="W3" s="288"/>
      <c r="X3" s="288"/>
      <c r="Y3" s="288"/>
      <c r="Z3" s="288"/>
      <c r="AA3" s="288"/>
      <c r="AB3" s="288"/>
      <c r="AC3" s="288"/>
      <c r="AD3" s="9"/>
      <c r="AE3" s="9"/>
      <c r="AF3" s="9"/>
      <c r="AG3" s="9"/>
      <c r="AH3" s="9"/>
    </row>
    <row r="4" spans="1:34" x14ac:dyDescent="0.25">
      <c r="A4" s="9"/>
      <c r="B4" s="9"/>
      <c r="C4" s="9"/>
      <c r="D4" s="9"/>
      <c r="E4" s="9"/>
      <c r="F4" s="9"/>
      <c r="G4" s="9"/>
      <c r="H4" s="9"/>
      <c r="I4" s="9"/>
      <c r="J4" s="9"/>
      <c r="K4" s="9"/>
      <c r="L4" s="9"/>
      <c r="M4" s="9"/>
      <c r="N4" s="9"/>
      <c r="O4" s="288"/>
      <c r="P4" s="288"/>
      <c r="Q4" s="288"/>
      <c r="R4" s="288"/>
      <c r="S4" s="288"/>
      <c r="T4" s="288"/>
      <c r="U4" s="288"/>
      <c r="V4" s="288"/>
      <c r="W4" s="288"/>
      <c r="X4" s="288"/>
      <c r="Y4" s="288"/>
      <c r="Z4" s="288"/>
      <c r="AA4" s="288"/>
      <c r="AB4" s="288"/>
      <c r="AC4" s="288"/>
      <c r="AD4" s="9"/>
      <c r="AE4" s="9"/>
      <c r="AF4" s="9"/>
      <c r="AG4" s="9"/>
      <c r="AH4" s="9"/>
    </row>
    <row r="5" spans="1:34" x14ac:dyDescent="0.25">
      <c r="A5" s="9"/>
      <c r="B5" s="9"/>
      <c r="C5" s="9"/>
      <c r="D5" s="9"/>
      <c r="E5" s="9"/>
      <c r="F5" s="9"/>
      <c r="G5" s="9"/>
      <c r="H5" s="9"/>
      <c r="I5" s="9"/>
      <c r="J5" s="9"/>
      <c r="K5" s="9"/>
      <c r="L5" s="9"/>
      <c r="M5" s="9"/>
      <c r="N5" s="9"/>
      <c r="O5" s="288"/>
      <c r="P5" s="288"/>
      <c r="Q5" s="288"/>
      <c r="R5" s="288"/>
      <c r="S5" s="288"/>
      <c r="T5" s="288"/>
      <c r="U5" s="288"/>
      <c r="V5" s="288"/>
      <c r="W5" s="288"/>
      <c r="X5" s="288"/>
      <c r="Y5" s="288"/>
      <c r="Z5" s="288"/>
      <c r="AA5" s="288"/>
      <c r="AB5" s="288"/>
      <c r="AC5" s="288"/>
      <c r="AD5" s="9"/>
      <c r="AE5" s="9"/>
      <c r="AF5" s="9"/>
      <c r="AG5" s="9"/>
      <c r="AH5" s="9"/>
    </row>
    <row r="6" spans="1:34" x14ac:dyDescent="0.25">
      <c r="A6" s="9"/>
      <c r="B6" s="9"/>
      <c r="C6" s="9"/>
      <c r="D6" s="9"/>
      <c r="E6" s="9"/>
      <c r="F6" s="9"/>
      <c r="G6" s="9"/>
      <c r="H6" s="9"/>
      <c r="I6" s="9"/>
      <c r="J6" s="9"/>
      <c r="K6" s="9"/>
      <c r="L6" s="9"/>
      <c r="M6" s="9"/>
      <c r="N6" s="9"/>
      <c r="O6" s="288"/>
      <c r="P6" s="288"/>
      <c r="Q6" s="288"/>
      <c r="R6" s="288"/>
      <c r="S6" s="288"/>
      <c r="T6" s="288"/>
      <c r="U6" s="288"/>
      <c r="V6" s="288"/>
      <c r="W6" s="288"/>
      <c r="X6" s="288"/>
      <c r="Y6" s="288"/>
      <c r="Z6" s="288"/>
      <c r="AA6" s="288"/>
      <c r="AB6" s="288"/>
      <c r="AC6" s="288"/>
      <c r="AD6" s="9"/>
      <c r="AE6" s="9"/>
      <c r="AF6" s="9"/>
      <c r="AG6" s="9"/>
      <c r="AH6" s="9"/>
    </row>
    <row r="7" spans="1:34" x14ac:dyDescent="0.25">
      <c r="A7" s="9"/>
      <c r="B7" s="9"/>
      <c r="C7" s="9"/>
      <c r="D7" s="9"/>
      <c r="E7" s="9"/>
      <c r="F7" s="9"/>
      <c r="G7" s="9"/>
      <c r="H7" s="9"/>
      <c r="I7" s="9"/>
      <c r="J7" s="9"/>
      <c r="K7" s="9"/>
      <c r="L7" s="9"/>
      <c r="M7" s="9"/>
      <c r="N7" s="9"/>
      <c r="O7" s="288"/>
      <c r="P7" s="288"/>
      <c r="Q7" s="288"/>
      <c r="R7" s="288"/>
      <c r="S7" s="288"/>
      <c r="T7" s="288"/>
      <c r="U7" s="288"/>
      <c r="V7" s="288"/>
      <c r="W7" s="288"/>
      <c r="X7" s="288"/>
      <c r="Y7" s="288"/>
      <c r="Z7" s="288"/>
      <c r="AA7" s="288"/>
      <c r="AB7" s="288"/>
      <c r="AC7" s="288"/>
      <c r="AD7" s="9"/>
      <c r="AE7" s="9"/>
      <c r="AF7" s="9"/>
      <c r="AG7" s="9"/>
      <c r="AH7" s="9"/>
    </row>
    <row r="8" spans="1:34" x14ac:dyDescent="0.25">
      <c r="A8" s="9"/>
      <c r="B8" s="9"/>
      <c r="C8" s="9"/>
      <c r="D8" s="9"/>
      <c r="E8" s="9"/>
      <c r="F8" s="9"/>
      <c r="G8" s="9"/>
      <c r="H8" s="9"/>
      <c r="I8" s="9"/>
      <c r="J8" s="9"/>
      <c r="K8" s="9"/>
      <c r="L8" s="9"/>
      <c r="M8" s="9"/>
      <c r="N8" s="9"/>
      <c r="O8" s="288"/>
      <c r="P8" s="288"/>
      <c r="Q8" s="288"/>
      <c r="R8" s="288"/>
      <c r="S8" s="288"/>
      <c r="T8" s="288"/>
      <c r="U8" s="288"/>
      <c r="V8" s="288"/>
      <c r="W8" s="288"/>
      <c r="X8" s="288"/>
      <c r="Y8" s="288"/>
      <c r="Z8" s="288"/>
      <c r="AA8" s="288"/>
      <c r="AB8" s="288"/>
      <c r="AC8" s="288"/>
      <c r="AD8" s="9"/>
      <c r="AE8" s="9"/>
      <c r="AF8" s="9"/>
      <c r="AG8" s="9"/>
      <c r="AH8" s="9"/>
    </row>
    <row r="9" spans="1:34" x14ac:dyDescent="0.25">
      <c r="A9" s="9"/>
      <c r="B9" s="9"/>
      <c r="C9" s="9"/>
      <c r="D9" s="9"/>
      <c r="E9" s="9"/>
      <c r="F9" s="9"/>
      <c r="G9" s="9"/>
      <c r="H9" s="9"/>
      <c r="I9" s="9"/>
      <c r="J9" s="9"/>
      <c r="K9" s="9"/>
      <c r="L9" s="9"/>
      <c r="M9" s="9"/>
      <c r="N9" s="9"/>
      <c r="O9" s="288"/>
      <c r="P9" s="288"/>
      <c r="Q9" s="288"/>
      <c r="R9" s="288"/>
      <c r="S9" s="288"/>
      <c r="T9" s="288"/>
      <c r="U9" s="288"/>
      <c r="V9" s="288"/>
      <c r="W9" s="288"/>
      <c r="X9" s="288"/>
      <c r="Y9" s="288"/>
      <c r="Z9" s="288"/>
      <c r="AA9" s="288"/>
      <c r="AB9" s="288"/>
      <c r="AC9" s="288"/>
      <c r="AD9" s="9"/>
      <c r="AE9" s="9"/>
      <c r="AF9" s="9"/>
      <c r="AG9" s="9"/>
      <c r="AH9" s="9"/>
    </row>
    <row r="10" spans="1:34" ht="13.8" x14ac:dyDescent="0.25">
      <c r="A10" s="9"/>
      <c r="B10" s="12"/>
      <c r="C10" s="9"/>
      <c r="D10" s="9"/>
      <c r="E10" s="9"/>
      <c r="F10" s="9"/>
      <c r="G10" s="9"/>
      <c r="H10" s="9"/>
      <c r="I10" s="9"/>
      <c r="J10" s="9"/>
      <c r="K10" s="9"/>
      <c r="L10" s="9"/>
      <c r="M10" s="9"/>
      <c r="N10" s="9"/>
      <c r="O10" s="288"/>
      <c r="P10" s="288"/>
      <c r="Q10" s="288"/>
      <c r="R10" s="288"/>
      <c r="S10" s="288"/>
      <c r="T10" s="288"/>
      <c r="U10" s="288"/>
      <c r="V10" s="288"/>
      <c r="W10" s="288"/>
      <c r="X10" s="288"/>
      <c r="Y10" s="288"/>
      <c r="Z10" s="288"/>
      <c r="AA10" s="288"/>
      <c r="AB10" s="288"/>
      <c r="AC10" s="288"/>
      <c r="AD10" s="9"/>
      <c r="AE10" s="9"/>
      <c r="AF10" s="9"/>
      <c r="AG10" s="9"/>
      <c r="AH10" s="9"/>
    </row>
    <row r="11" spans="1:34" ht="13.8" x14ac:dyDescent="0.25">
      <c r="A11" s="9"/>
      <c r="B11" s="12"/>
      <c r="C11" s="9"/>
      <c r="D11" s="9"/>
      <c r="E11" s="9"/>
      <c r="F11" s="9"/>
      <c r="G11" s="9"/>
      <c r="H11" s="9"/>
      <c r="I11" s="9"/>
      <c r="J11" s="9"/>
      <c r="K11" s="9"/>
      <c r="L11" s="9"/>
      <c r="M11" s="9"/>
      <c r="N11" s="9"/>
      <c r="O11" s="288"/>
      <c r="P11" s="288"/>
      <c r="Q11" s="288"/>
      <c r="R11" s="288"/>
      <c r="S11" s="288"/>
      <c r="T11" s="288"/>
      <c r="U11" s="288"/>
      <c r="V11" s="288"/>
      <c r="W11" s="288"/>
      <c r="X11" s="288"/>
      <c r="Y11" s="288"/>
      <c r="Z11" s="288"/>
      <c r="AA11" s="288"/>
      <c r="AB11" s="288"/>
      <c r="AC11" s="288"/>
      <c r="AD11" s="9"/>
      <c r="AE11" s="9"/>
      <c r="AF11" s="9"/>
      <c r="AG11" s="9"/>
      <c r="AH11" s="9"/>
    </row>
    <row r="12" spans="1:34" ht="24.6" x14ac:dyDescent="0.25">
      <c r="A12" s="9"/>
      <c r="B12" s="13"/>
      <c r="C12" s="9"/>
      <c r="D12" s="9"/>
      <c r="E12" s="9"/>
      <c r="F12" s="9"/>
      <c r="G12" s="9"/>
      <c r="H12" s="9"/>
      <c r="I12" s="9"/>
      <c r="J12" s="9"/>
      <c r="K12" s="9"/>
      <c r="L12" s="9"/>
      <c r="M12" s="9"/>
      <c r="N12" s="9"/>
      <c r="O12" s="288"/>
      <c r="P12" s="288"/>
      <c r="Q12" s="288"/>
      <c r="R12" s="288"/>
      <c r="S12" s="288"/>
      <c r="T12" s="288"/>
      <c r="U12" s="288"/>
      <c r="V12" s="288"/>
      <c r="W12" s="288"/>
      <c r="X12" s="288"/>
      <c r="Y12" s="288"/>
      <c r="Z12" s="288"/>
      <c r="AA12" s="288"/>
      <c r="AB12" s="288"/>
      <c r="AC12" s="288"/>
      <c r="AD12" s="9"/>
      <c r="AE12" s="9"/>
      <c r="AF12" s="9"/>
      <c r="AG12" s="9"/>
      <c r="AH12" s="9"/>
    </row>
    <row r="13" spans="1:34" ht="13.8" x14ac:dyDescent="0.25">
      <c r="A13" s="9"/>
      <c r="B13" s="12"/>
      <c r="C13" s="9"/>
      <c r="D13" s="9"/>
      <c r="E13" s="9"/>
      <c r="F13" s="9"/>
      <c r="G13" s="9"/>
      <c r="H13" s="9"/>
      <c r="I13" s="9"/>
      <c r="J13" s="9"/>
      <c r="K13" s="9"/>
      <c r="L13" s="9"/>
      <c r="M13" s="9"/>
      <c r="N13" s="9"/>
      <c r="O13" s="288"/>
      <c r="P13" s="288"/>
      <c r="Q13" s="288"/>
      <c r="R13" s="288"/>
      <c r="S13" s="288"/>
      <c r="T13" s="288"/>
      <c r="U13" s="288"/>
      <c r="V13" s="288"/>
      <c r="W13" s="288"/>
      <c r="X13" s="288"/>
      <c r="Y13" s="288"/>
      <c r="Z13" s="288"/>
      <c r="AA13" s="288"/>
      <c r="AB13" s="288"/>
      <c r="AC13" s="288"/>
      <c r="AD13" s="9"/>
      <c r="AE13" s="9"/>
      <c r="AF13" s="9"/>
      <c r="AG13" s="9"/>
      <c r="AH13" s="9"/>
    </row>
    <row r="14" spans="1:34" ht="15" thickBot="1" x14ac:dyDescent="0.35">
      <c r="A14" s="9"/>
      <c r="B14" s="14"/>
      <c r="C14" s="9"/>
      <c r="D14" s="9"/>
      <c r="E14" s="9"/>
      <c r="F14" s="9"/>
      <c r="G14" s="9"/>
      <c r="H14" s="9"/>
      <c r="I14" s="9"/>
      <c r="J14" s="9"/>
      <c r="K14" s="9"/>
      <c r="L14" s="9"/>
      <c r="M14" s="9"/>
      <c r="N14" s="9"/>
      <c r="O14" s="288"/>
      <c r="P14" s="288"/>
      <c r="Q14" s="288"/>
      <c r="R14" s="288"/>
      <c r="S14" s="288"/>
      <c r="T14" s="288"/>
      <c r="U14" s="288"/>
      <c r="V14" s="288"/>
      <c r="W14" s="288"/>
      <c r="X14" s="288"/>
      <c r="Y14" s="288"/>
      <c r="Z14" s="288"/>
      <c r="AA14" s="288"/>
      <c r="AB14" s="288"/>
      <c r="AC14" s="288"/>
      <c r="AD14" s="9"/>
      <c r="AE14" s="9"/>
      <c r="AF14" s="9"/>
      <c r="AG14" s="9"/>
      <c r="AH14" s="9"/>
    </row>
    <row r="15" spans="1:34" ht="13.8" thickBot="1" x14ac:dyDescent="0.3">
      <c r="A15" s="9"/>
      <c r="B15" s="9"/>
      <c r="C15" s="9"/>
      <c r="D15" s="9"/>
      <c r="E15" s="9"/>
      <c r="F15" s="9"/>
      <c r="G15" s="9"/>
      <c r="H15" s="9"/>
      <c r="I15" s="9"/>
      <c r="J15" s="9"/>
      <c r="K15" s="9"/>
      <c r="L15" s="9"/>
      <c r="M15" s="9"/>
      <c r="N15" s="9"/>
      <c r="O15" s="288"/>
      <c r="P15" s="288"/>
      <c r="Q15" s="288"/>
      <c r="R15" s="288"/>
      <c r="S15" s="288"/>
      <c r="T15" s="288"/>
      <c r="U15" s="288"/>
      <c r="V15" s="288"/>
      <c r="W15" s="288"/>
      <c r="X15" s="288"/>
      <c r="Y15" s="288"/>
      <c r="Z15" s="288"/>
      <c r="AA15" s="288"/>
      <c r="AB15" s="288"/>
      <c r="AC15" s="288"/>
      <c r="AD15" s="9"/>
      <c r="AE15" s="9"/>
      <c r="AF15" s="9"/>
      <c r="AG15" s="9"/>
      <c r="AH15" s="9"/>
    </row>
    <row r="16" spans="1:34" s="15" customFormat="1" x14ac:dyDescent="0.3">
      <c r="A16" s="286"/>
      <c r="B16" s="647" t="s">
        <v>0</v>
      </c>
      <c r="C16" s="648"/>
      <c r="D16" s="648"/>
      <c r="E16" s="648"/>
      <c r="F16" s="648"/>
      <c r="G16" s="649"/>
      <c r="H16" s="650" t="s">
        <v>1</v>
      </c>
      <c r="I16" s="651"/>
      <c r="J16" s="651"/>
      <c r="K16" s="651"/>
      <c r="L16" s="650" t="s">
        <v>2</v>
      </c>
      <c r="M16" s="651"/>
      <c r="N16" s="652"/>
      <c r="O16" s="289"/>
      <c r="P16" s="286"/>
      <c r="Q16" s="286"/>
      <c r="R16" s="286"/>
      <c r="S16" s="286"/>
      <c r="T16" s="286"/>
      <c r="U16" s="286"/>
      <c r="V16" s="286"/>
      <c r="W16" s="286"/>
      <c r="X16" s="286"/>
      <c r="Y16" s="286"/>
      <c r="Z16" s="286"/>
      <c r="AA16" s="286"/>
      <c r="AB16" s="286"/>
      <c r="AC16" s="286"/>
      <c r="AD16" s="286"/>
      <c r="AE16" s="286"/>
      <c r="AF16" s="286"/>
      <c r="AG16" s="286"/>
      <c r="AH16" s="286"/>
    </row>
    <row r="17" spans="1:34" s="15" customFormat="1" ht="13.8" thickBot="1" x14ac:dyDescent="0.35">
      <c r="A17" s="286"/>
      <c r="B17" s="580"/>
      <c r="C17" s="653"/>
      <c r="D17" s="653"/>
      <c r="E17" s="653"/>
      <c r="F17" s="653"/>
      <c r="G17" s="654"/>
      <c r="H17" s="580"/>
      <c r="I17" s="653"/>
      <c r="J17" s="653"/>
      <c r="K17" s="653"/>
      <c r="L17" s="580"/>
      <c r="M17" s="653"/>
      <c r="N17" s="654"/>
      <c r="O17" s="290"/>
      <c r="P17" s="286"/>
      <c r="Q17" s="286"/>
      <c r="R17" s="286"/>
      <c r="S17" s="286"/>
      <c r="T17" s="286"/>
      <c r="U17" s="286"/>
      <c r="V17" s="286"/>
      <c r="W17" s="286"/>
      <c r="X17" s="286"/>
      <c r="Y17" s="286"/>
      <c r="Z17" s="286"/>
      <c r="AA17" s="286"/>
      <c r="AB17" s="286"/>
      <c r="AC17" s="286"/>
      <c r="AD17" s="286"/>
      <c r="AE17" s="286"/>
      <c r="AF17" s="286"/>
      <c r="AG17" s="286"/>
      <c r="AH17" s="286"/>
    </row>
    <row r="18" spans="1:34" ht="13.8" thickBot="1" x14ac:dyDescent="0.3">
      <c r="A18" s="9"/>
      <c r="B18" s="9"/>
      <c r="C18" s="9"/>
      <c r="D18" s="9"/>
      <c r="E18" s="9"/>
      <c r="F18" s="9"/>
      <c r="G18" s="9"/>
      <c r="H18" s="9"/>
      <c r="I18" s="9"/>
      <c r="J18" s="9"/>
      <c r="K18" s="9"/>
      <c r="L18" s="9"/>
      <c r="M18" s="9"/>
      <c r="N18" s="9"/>
      <c r="O18" s="288"/>
      <c r="P18" s="288"/>
      <c r="Q18" s="288"/>
      <c r="R18" s="288"/>
      <c r="S18" s="288"/>
      <c r="T18" s="288"/>
      <c r="U18" s="288"/>
      <c r="V18" s="288"/>
      <c r="W18" s="288"/>
      <c r="X18" s="288"/>
      <c r="Y18" s="288"/>
      <c r="Z18" s="288"/>
      <c r="AA18" s="288"/>
      <c r="AB18" s="288"/>
      <c r="AC18" s="288"/>
      <c r="AD18" s="9"/>
      <c r="AE18" s="9"/>
      <c r="AF18" s="9"/>
      <c r="AG18" s="9"/>
      <c r="AH18" s="9"/>
    </row>
    <row r="19" spans="1:34" ht="13.8" thickBot="1" x14ac:dyDescent="0.3">
      <c r="A19" s="9"/>
      <c r="B19" s="655" t="s">
        <v>24</v>
      </c>
      <c r="C19" s="656"/>
      <c r="D19" s="656"/>
      <c r="E19" s="656"/>
      <c r="F19" s="656"/>
      <c r="G19" s="656"/>
      <c r="H19" s="656"/>
      <c r="I19" s="656"/>
      <c r="J19" s="656"/>
      <c r="K19" s="656"/>
      <c r="L19" s="656"/>
      <c r="M19" s="656"/>
      <c r="N19" s="657"/>
      <c r="O19" s="291"/>
      <c r="P19" s="288"/>
      <c r="Q19" s="288"/>
      <c r="R19" s="288"/>
      <c r="S19" s="288"/>
      <c r="T19" s="288"/>
      <c r="U19" s="288"/>
      <c r="V19" s="288"/>
      <c r="W19" s="288"/>
      <c r="X19" s="288"/>
      <c r="Y19" s="288"/>
      <c r="Z19" s="288"/>
      <c r="AA19" s="288"/>
      <c r="AB19" s="288"/>
      <c r="AC19" s="288"/>
      <c r="AD19" s="9"/>
      <c r="AE19" s="9"/>
      <c r="AF19" s="9"/>
      <c r="AG19" s="9"/>
      <c r="AH19" s="9"/>
    </row>
    <row r="20" spans="1:34" ht="13.8" thickBot="1" x14ac:dyDescent="0.3">
      <c r="A20" s="9"/>
      <c r="B20" s="658" t="s">
        <v>369</v>
      </c>
      <c r="C20" s="659"/>
      <c r="D20" s="659"/>
      <c r="E20" s="659"/>
      <c r="F20" s="659"/>
      <c r="G20" s="659"/>
      <c r="H20" s="659"/>
      <c r="I20" s="659"/>
      <c r="J20" s="659"/>
      <c r="K20" s="659"/>
      <c r="L20" s="659"/>
      <c r="M20" s="659"/>
      <c r="N20" s="660"/>
      <c r="O20" s="292"/>
      <c r="P20" s="288"/>
      <c r="Q20" s="288"/>
      <c r="R20" s="288"/>
      <c r="S20" s="288"/>
      <c r="T20" s="288"/>
      <c r="U20" s="288"/>
      <c r="V20" s="288"/>
      <c r="W20" s="288"/>
      <c r="X20" s="288"/>
      <c r="Y20" s="288"/>
      <c r="Z20" s="288"/>
      <c r="AA20" s="288"/>
      <c r="AB20" s="288"/>
      <c r="AC20" s="288"/>
      <c r="AD20" s="9"/>
      <c r="AE20" s="9"/>
      <c r="AF20" s="9"/>
      <c r="AG20" s="9"/>
      <c r="AH20" s="9"/>
    </row>
    <row r="21" spans="1:34" ht="13.8" thickBot="1" x14ac:dyDescent="0.3">
      <c r="A21" s="9"/>
      <c r="B21" s="9"/>
      <c r="C21" s="9"/>
      <c r="D21" s="9"/>
      <c r="E21" s="9"/>
      <c r="F21" s="9"/>
      <c r="G21" s="9"/>
      <c r="H21" s="9"/>
      <c r="I21" s="9"/>
      <c r="J21" s="9"/>
      <c r="K21" s="9"/>
      <c r="L21" s="9"/>
      <c r="M21" s="9"/>
      <c r="N21" s="9"/>
      <c r="O21" s="288"/>
      <c r="P21" s="288"/>
      <c r="Q21" s="288"/>
      <c r="R21" s="288"/>
      <c r="S21" s="288"/>
      <c r="T21" s="288"/>
      <c r="U21" s="288"/>
      <c r="V21" s="288"/>
      <c r="W21" s="288"/>
      <c r="X21" s="288"/>
      <c r="Y21" s="288"/>
      <c r="Z21" s="288"/>
      <c r="AA21" s="288"/>
      <c r="AB21" s="288"/>
      <c r="AC21" s="288"/>
      <c r="AD21" s="9"/>
      <c r="AE21" s="9"/>
      <c r="AF21" s="9"/>
      <c r="AG21" s="9"/>
      <c r="AH21" s="9"/>
    </row>
    <row r="22" spans="1:34" ht="38.25" customHeight="1" thickBot="1" x14ac:dyDescent="0.3">
      <c r="A22" s="9"/>
      <c r="B22" s="16" t="s">
        <v>175</v>
      </c>
      <c r="C22" s="661" t="s">
        <v>321</v>
      </c>
      <c r="D22" s="662"/>
      <c r="E22" s="662"/>
      <c r="F22" s="662"/>
      <c r="G22" s="662"/>
      <c r="H22" s="662"/>
      <c r="I22" s="662"/>
      <c r="J22" s="662"/>
      <c r="K22" s="662"/>
      <c r="L22" s="662"/>
      <c r="M22" s="662"/>
      <c r="N22" s="663"/>
      <c r="O22" s="288"/>
      <c r="P22" s="288"/>
      <c r="Q22" s="288"/>
      <c r="R22" s="288"/>
      <c r="S22" s="288"/>
      <c r="T22" s="288"/>
      <c r="U22" s="288"/>
      <c r="V22" s="288"/>
      <c r="W22" s="288"/>
      <c r="X22" s="288"/>
      <c r="Y22" s="288"/>
      <c r="Z22" s="288"/>
      <c r="AA22" s="288"/>
      <c r="AB22" s="288"/>
      <c r="AC22" s="288"/>
      <c r="AD22" s="9"/>
      <c r="AE22" s="9"/>
      <c r="AF22" s="9"/>
      <c r="AG22" s="9"/>
      <c r="AH22" s="9"/>
    </row>
    <row r="23" spans="1:34" x14ac:dyDescent="0.25">
      <c r="A23" s="9"/>
      <c r="B23" s="9"/>
      <c r="C23" s="9"/>
      <c r="D23" s="9"/>
      <c r="E23" s="9"/>
      <c r="F23" s="9"/>
      <c r="G23" s="9"/>
      <c r="H23" s="9"/>
      <c r="I23" s="9"/>
      <c r="J23" s="9"/>
      <c r="K23" s="9"/>
      <c r="L23" s="9"/>
      <c r="M23" s="9"/>
      <c r="N23" s="9"/>
      <c r="O23" s="288"/>
      <c r="P23" s="288"/>
      <c r="Q23" s="288"/>
      <c r="R23" s="288"/>
      <c r="S23" s="288"/>
      <c r="T23" s="288"/>
      <c r="U23" s="288"/>
      <c r="V23" s="288"/>
      <c r="W23" s="288"/>
      <c r="X23" s="288"/>
      <c r="Y23" s="288"/>
      <c r="Z23" s="288"/>
      <c r="AA23" s="288"/>
      <c r="AB23" s="288"/>
      <c r="AC23" s="288"/>
      <c r="AD23" s="9"/>
      <c r="AE23" s="9"/>
      <c r="AF23" s="9"/>
      <c r="AG23" s="9"/>
      <c r="AH23" s="9"/>
    </row>
    <row r="24" spans="1:34" ht="13.8" thickBot="1" x14ac:dyDescent="0.3">
      <c r="A24" s="9"/>
      <c r="B24" s="9"/>
      <c r="C24" s="9"/>
      <c r="D24" s="9"/>
      <c r="E24" s="9"/>
      <c r="F24" s="9"/>
      <c r="G24" s="9"/>
      <c r="H24" s="9"/>
      <c r="I24" s="9"/>
      <c r="J24" s="9"/>
      <c r="K24" s="9"/>
      <c r="L24" s="9"/>
      <c r="M24" s="9"/>
      <c r="N24" s="9"/>
      <c r="O24" s="288"/>
      <c r="P24" s="288"/>
      <c r="Q24" s="288"/>
      <c r="R24" s="288"/>
      <c r="S24" s="288"/>
      <c r="T24" s="288"/>
      <c r="U24" s="288"/>
      <c r="V24" s="288"/>
      <c r="W24" s="288"/>
      <c r="X24" s="288"/>
      <c r="Y24" s="288"/>
      <c r="Z24" s="288"/>
      <c r="AA24" s="288"/>
      <c r="AB24" s="288"/>
      <c r="AC24" s="288"/>
      <c r="AD24" s="9"/>
      <c r="AE24" s="9"/>
      <c r="AF24" s="9"/>
      <c r="AG24" s="9"/>
      <c r="AH24" s="9"/>
    </row>
    <row r="25" spans="1:34" ht="40.200000000000003" thickBot="1" x14ac:dyDescent="0.3">
      <c r="A25" s="9"/>
      <c r="B25" s="602" t="s">
        <v>11</v>
      </c>
      <c r="C25" s="603"/>
      <c r="D25" s="603"/>
      <c r="E25" s="603"/>
      <c r="F25" s="603"/>
      <c r="G25" s="603"/>
      <c r="H25" s="603"/>
      <c r="I25" s="603"/>
      <c r="J25" s="603"/>
      <c r="K25" s="603"/>
      <c r="L25" s="603"/>
      <c r="M25" s="603"/>
      <c r="N25" s="603"/>
      <c r="O25" s="17" t="s">
        <v>5</v>
      </c>
      <c r="P25" s="17" t="s">
        <v>6</v>
      </c>
      <c r="Q25" s="17" t="s">
        <v>7</v>
      </c>
      <c r="R25" s="17" t="s">
        <v>8</v>
      </c>
      <c r="S25" s="17" t="s">
        <v>9</v>
      </c>
      <c r="T25" s="17" t="s">
        <v>12</v>
      </c>
      <c r="U25" s="17" t="s">
        <v>13</v>
      </c>
      <c r="V25" s="17" t="s">
        <v>14</v>
      </c>
      <c r="W25" s="17" t="s">
        <v>15</v>
      </c>
      <c r="X25" s="17" t="s">
        <v>16</v>
      </c>
      <c r="Y25" s="17" t="s">
        <v>51</v>
      </c>
      <c r="Z25" s="17" t="s">
        <v>52</v>
      </c>
      <c r="AA25" s="17" t="s">
        <v>53</v>
      </c>
      <c r="AB25" s="17" t="s">
        <v>54</v>
      </c>
      <c r="AC25" s="18" t="s">
        <v>55</v>
      </c>
      <c r="AD25" s="9"/>
      <c r="AE25" s="19" t="s">
        <v>170</v>
      </c>
      <c r="AF25" s="20" t="s">
        <v>171</v>
      </c>
      <c r="AG25" s="20" t="s">
        <v>172</v>
      </c>
      <c r="AH25" s="21" t="s">
        <v>21</v>
      </c>
    </row>
    <row r="26" spans="1:34" ht="13.8" thickBot="1" x14ac:dyDescent="0.3">
      <c r="A26" s="9"/>
      <c r="B26" s="22"/>
      <c r="C26" s="23"/>
      <c r="D26" s="23"/>
      <c r="E26" s="23"/>
      <c r="F26" s="23"/>
      <c r="G26" s="23"/>
      <c r="H26" s="23"/>
      <c r="I26" s="23"/>
      <c r="J26" s="23"/>
      <c r="K26" s="23"/>
      <c r="L26" s="23"/>
      <c r="M26" s="23"/>
      <c r="N26" s="24" t="s">
        <v>10</v>
      </c>
      <c r="O26" s="285"/>
      <c r="P26" s="285"/>
      <c r="Q26" s="285"/>
      <c r="R26" s="285"/>
      <c r="S26" s="285"/>
      <c r="T26" s="25"/>
      <c r="U26" s="25"/>
      <c r="V26" s="25"/>
      <c r="W26" s="25"/>
      <c r="X26" s="25"/>
      <c r="Y26" s="25"/>
      <c r="Z26" s="25"/>
      <c r="AA26" s="25"/>
      <c r="AB26" s="25"/>
      <c r="AC26" s="26"/>
      <c r="AD26" s="9"/>
      <c r="AE26" s="632"/>
      <c r="AF26" s="633"/>
      <c r="AG26" s="633"/>
      <c r="AH26" s="634"/>
    </row>
    <row r="27" spans="1:34" x14ac:dyDescent="0.25">
      <c r="A27" s="9"/>
      <c r="B27" s="675">
        <v>1</v>
      </c>
      <c r="C27" s="666" t="s">
        <v>679</v>
      </c>
      <c r="D27" s="666"/>
      <c r="E27" s="666"/>
      <c r="F27" s="666"/>
      <c r="G27" s="666"/>
      <c r="H27" s="666"/>
      <c r="I27" s="666"/>
      <c r="J27" s="666"/>
      <c r="K27" s="666"/>
      <c r="L27" s="666"/>
      <c r="M27" s="666"/>
      <c r="N27" s="666"/>
      <c r="O27" s="643"/>
      <c r="P27" s="677"/>
      <c r="Q27" s="677"/>
      <c r="R27" s="643"/>
      <c r="S27" s="677"/>
      <c r="T27" s="677"/>
      <c r="U27" s="643"/>
      <c r="V27" s="643"/>
      <c r="W27" s="643"/>
      <c r="X27" s="643"/>
      <c r="Y27" s="643"/>
      <c r="Z27" s="643"/>
      <c r="AA27" s="643"/>
      <c r="AB27" s="643"/>
      <c r="AC27" s="641"/>
      <c r="AD27" s="9"/>
      <c r="AE27" s="639">
        <f>COUNTIF(O27:AC27,"1")</f>
        <v>0</v>
      </c>
      <c r="AF27" s="637">
        <f>COUNTIF(O27:AC27,"0")</f>
        <v>0</v>
      </c>
      <c r="AG27" s="637">
        <f>SUM(AE27+AF27)</f>
        <v>0</v>
      </c>
      <c r="AH27" s="635" t="str">
        <f>IF(AG27=0," ",SUM(AE27/AG27))</f>
        <v xml:space="preserve"> </v>
      </c>
    </row>
    <row r="28" spans="1:34" x14ac:dyDescent="0.25">
      <c r="A28" s="9"/>
      <c r="B28" s="676"/>
      <c r="C28" s="669" t="s">
        <v>431</v>
      </c>
      <c r="D28" s="670"/>
      <c r="E28" s="670"/>
      <c r="F28" s="670"/>
      <c r="G28" s="670"/>
      <c r="H28" s="670"/>
      <c r="I28" s="670"/>
      <c r="J28" s="670"/>
      <c r="K28" s="670"/>
      <c r="L28" s="670"/>
      <c r="M28" s="670"/>
      <c r="N28" s="671"/>
      <c r="O28" s="644"/>
      <c r="P28" s="644"/>
      <c r="Q28" s="644"/>
      <c r="R28" s="644"/>
      <c r="S28" s="644"/>
      <c r="T28" s="644"/>
      <c r="U28" s="644"/>
      <c r="V28" s="644"/>
      <c r="W28" s="644"/>
      <c r="X28" s="644"/>
      <c r="Y28" s="644"/>
      <c r="Z28" s="644"/>
      <c r="AA28" s="644"/>
      <c r="AB28" s="644"/>
      <c r="AC28" s="642"/>
      <c r="AD28" s="9"/>
      <c r="AE28" s="640"/>
      <c r="AF28" s="638"/>
      <c r="AG28" s="638"/>
      <c r="AH28" s="636"/>
    </row>
    <row r="29" spans="1:34" ht="12.75" customHeight="1" x14ac:dyDescent="0.25">
      <c r="A29" s="9"/>
      <c r="B29" s="614">
        <v>1.1000000000000001</v>
      </c>
      <c r="C29" s="557" t="s">
        <v>442</v>
      </c>
      <c r="D29" s="664"/>
      <c r="E29" s="664"/>
      <c r="F29" s="664"/>
      <c r="G29" s="664"/>
      <c r="H29" s="664"/>
      <c r="I29" s="664"/>
      <c r="J29" s="664"/>
      <c r="K29" s="664"/>
      <c r="L29" s="664"/>
      <c r="M29" s="664"/>
      <c r="N29" s="665"/>
      <c r="O29" s="599"/>
      <c r="P29" s="599"/>
      <c r="Q29" s="599"/>
      <c r="R29" s="599"/>
      <c r="S29" s="599"/>
      <c r="T29" s="599"/>
      <c r="U29" s="599"/>
      <c r="V29" s="599"/>
      <c r="W29" s="599"/>
      <c r="X29" s="599"/>
      <c r="Y29" s="599"/>
      <c r="Z29" s="599"/>
      <c r="AA29" s="599"/>
      <c r="AB29" s="599"/>
      <c r="AC29" s="627"/>
      <c r="AD29" s="9"/>
      <c r="AE29" s="621"/>
      <c r="AF29" s="622"/>
      <c r="AG29" s="622"/>
      <c r="AH29" s="623"/>
    </row>
    <row r="30" spans="1:34" ht="12.75" customHeight="1" x14ac:dyDescent="0.25">
      <c r="A30" s="9"/>
      <c r="B30" s="614"/>
      <c r="C30" s="686"/>
      <c r="D30" s="687"/>
      <c r="E30" s="687"/>
      <c r="F30" s="687"/>
      <c r="G30" s="687"/>
      <c r="H30" s="687"/>
      <c r="I30" s="687"/>
      <c r="J30" s="687"/>
      <c r="K30" s="687"/>
      <c r="L30" s="687"/>
      <c r="M30" s="687"/>
      <c r="N30" s="688"/>
      <c r="O30" s="599"/>
      <c r="P30" s="599"/>
      <c r="Q30" s="599"/>
      <c r="R30" s="599"/>
      <c r="S30" s="599"/>
      <c r="T30" s="599"/>
      <c r="U30" s="599"/>
      <c r="V30" s="599"/>
      <c r="W30" s="599"/>
      <c r="X30" s="599"/>
      <c r="Y30" s="599"/>
      <c r="Z30" s="599"/>
      <c r="AA30" s="599"/>
      <c r="AB30" s="599"/>
      <c r="AC30" s="627"/>
      <c r="AD30" s="9"/>
      <c r="AE30" s="621"/>
      <c r="AF30" s="622"/>
      <c r="AG30" s="622"/>
      <c r="AH30" s="623"/>
    </row>
    <row r="31" spans="1:34" ht="12.75" customHeight="1" x14ac:dyDescent="0.25">
      <c r="A31" s="9"/>
      <c r="B31" s="614"/>
      <c r="C31" s="686"/>
      <c r="D31" s="687"/>
      <c r="E31" s="687"/>
      <c r="F31" s="687"/>
      <c r="G31" s="687"/>
      <c r="H31" s="687"/>
      <c r="I31" s="687"/>
      <c r="J31" s="687"/>
      <c r="K31" s="687"/>
      <c r="L31" s="687"/>
      <c r="M31" s="687"/>
      <c r="N31" s="688"/>
      <c r="O31" s="599"/>
      <c r="P31" s="599"/>
      <c r="Q31" s="599"/>
      <c r="R31" s="599"/>
      <c r="S31" s="599"/>
      <c r="T31" s="599"/>
      <c r="U31" s="599"/>
      <c r="V31" s="599"/>
      <c r="W31" s="599"/>
      <c r="X31" s="599"/>
      <c r="Y31" s="599"/>
      <c r="Z31" s="599"/>
      <c r="AA31" s="599"/>
      <c r="AB31" s="599"/>
      <c r="AC31" s="627"/>
      <c r="AD31" s="9"/>
      <c r="AE31" s="621"/>
      <c r="AF31" s="622"/>
      <c r="AG31" s="622"/>
      <c r="AH31" s="623"/>
    </row>
    <row r="32" spans="1:34" ht="12.75" customHeight="1" x14ac:dyDescent="0.25">
      <c r="A32" s="9"/>
      <c r="B32" s="614"/>
      <c r="C32" s="689"/>
      <c r="D32" s="690"/>
      <c r="E32" s="690"/>
      <c r="F32" s="690"/>
      <c r="G32" s="690"/>
      <c r="H32" s="690"/>
      <c r="I32" s="690"/>
      <c r="J32" s="690"/>
      <c r="K32" s="690"/>
      <c r="L32" s="690"/>
      <c r="M32" s="690"/>
      <c r="N32" s="691"/>
      <c r="O32" s="599"/>
      <c r="P32" s="599"/>
      <c r="Q32" s="599"/>
      <c r="R32" s="599"/>
      <c r="S32" s="599"/>
      <c r="T32" s="599"/>
      <c r="U32" s="599"/>
      <c r="V32" s="599"/>
      <c r="W32" s="599"/>
      <c r="X32" s="599"/>
      <c r="Y32" s="599"/>
      <c r="Z32" s="599"/>
      <c r="AA32" s="599"/>
      <c r="AB32" s="599"/>
      <c r="AC32" s="627"/>
      <c r="AD32" s="9"/>
      <c r="AE32" s="621"/>
      <c r="AF32" s="622"/>
      <c r="AG32" s="622"/>
      <c r="AH32" s="623"/>
    </row>
    <row r="33" spans="1:38" hidden="1" x14ac:dyDescent="0.25">
      <c r="A33" s="9"/>
      <c r="B33" s="433"/>
      <c r="C33" s="240"/>
      <c r="D33" s="240"/>
      <c r="E33" s="240"/>
      <c r="F33" s="240"/>
      <c r="G33" s="240"/>
      <c r="H33" s="240"/>
      <c r="I33" s="240"/>
      <c r="J33" s="240"/>
      <c r="K33" s="240"/>
      <c r="L33" s="240"/>
      <c r="M33" s="240"/>
      <c r="N33" s="240"/>
      <c r="O33" s="241">
        <f t="shared" ref="O33:AC33" si="0">COUNTIF(O27,"0")</f>
        <v>0</v>
      </c>
      <c r="P33" s="241">
        <f t="shared" si="0"/>
        <v>0</v>
      </c>
      <c r="Q33" s="241">
        <f t="shared" si="0"/>
        <v>0</v>
      </c>
      <c r="R33" s="241">
        <f t="shared" si="0"/>
        <v>0</v>
      </c>
      <c r="S33" s="241">
        <f t="shared" si="0"/>
        <v>0</v>
      </c>
      <c r="T33" s="241">
        <f t="shared" si="0"/>
        <v>0</v>
      </c>
      <c r="U33" s="241">
        <f t="shared" si="0"/>
        <v>0</v>
      </c>
      <c r="V33" s="241">
        <f t="shared" si="0"/>
        <v>0</v>
      </c>
      <c r="W33" s="241">
        <f t="shared" si="0"/>
        <v>0</v>
      </c>
      <c r="X33" s="241">
        <f t="shared" si="0"/>
        <v>0</v>
      </c>
      <c r="Y33" s="241">
        <f t="shared" si="0"/>
        <v>0</v>
      </c>
      <c r="Z33" s="241">
        <f t="shared" si="0"/>
        <v>0</v>
      </c>
      <c r="AA33" s="241">
        <f t="shared" si="0"/>
        <v>0</v>
      </c>
      <c r="AB33" s="241">
        <f t="shared" si="0"/>
        <v>0</v>
      </c>
      <c r="AC33" s="434">
        <f t="shared" si="0"/>
        <v>0</v>
      </c>
      <c r="AD33" s="9"/>
      <c r="AE33" s="245"/>
      <c r="AF33" s="241"/>
      <c r="AG33" s="241"/>
      <c r="AH33" s="246"/>
    </row>
    <row r="34" spans="1:38" hidden="1" x14ac:dyDescent="0.25">
      <c r="A34" s="9"/>
      <c r="B34" s="433"/>
      <c r="C34" s="240"/>
      <c r="D34" s="240"/>
      <c r="E34" s="240"/>
      <c r="F34" s="240"/>
      <c r="G34" s="240"/>
      <c r="H34" s="240"/>
      <c r="I34" s="240"/>
      <c r="J34" s="240"/>
      <c r="K34" s="240"/>
      <c r="L34" s="240"/>
      <c r="M34" s="240"/>
      <c r="N34" s="240"/>
      <c r="O34" s="241">
        <f t="shared" ref="O34:AC34" si="1">COUNTIF(O27,"n/a")</f>
        <v>0</v>
      </c>
      <c r="P34" s="241">
        <f t="shared" si="1"/>
        <v>0</v>
      </c>
      <c r="Q34" s="241">
        <f t="shared" si="1"/>
        <v>0</v>
      </c>
      <c r="R34" s="241">
        <f t="shared" si="1"/>
        <v>0</v>
      </c>
      <c r="S34" s="241">
        <f t="shared" si="1"/>
        <v>0</v>
      </c>
      <c r="T34" s="241">
        <f t="shared" si="1"/>
        <v>0</v>
      </c>
      <c r="U34" s="241">
        <f t="shared" si="1"/>
        <v>0</v>
      </c>
      <c r="V34" s="241">
        <f t="shared" si="1"/>
        <v>0</v>
      </c>
      <c r="W34" s="241">
        <f t="shared" si="1"/>
        <v>0</v>
      </c>
      <c r="X34" s="241">
        <f t="shared" si="1"/>
        <v>0</v>
      </c>
      <c r="Y34" s="241">
        <f t="shared" si="1"/>
        <v>0</v>
      </c>
      <c r="Z34" s="241">
        <f t="shared" si="1"/>
        <v>0</v>
      </c>
      <c r="AA34" s="241">
        <f t="shared" si="1"/>
        <v>0</v>
      </c>
      <c r="AB34" s="241">
        <f t="shared" si="1"/>
        <v>0</v>
      </c>
      <c r="AC34" s="434">
        <f t="shared" si="1"/>
        <v>0</v>
      </c>
      <c r="AD34" s="9"/>
      <c r="AE34" s="245"/>
      <c r="AF34" s="241"/>
      <c r="AG34" s="241"/>
      <c r="AH34" s="246"/>
    </row>
    <row r="35" spans="1:38" hidden="1" x14ac:dyDescent="0.25">
      <c r="A35" s="9"/>
      <c r="B35" s="433"/>
      <c r="C35" s="240"/>
      <c r="D35" s="240"/>
      <c r="E35" s="240"/>
      <c r="F35" s="240"/>
      <c r="G35" s="240"/>
      <c r="H35" s="240"/>
      <c r="I35" s="240"/>
      <c r="J35" s="240"/>
      <c r="K35" s="240"/>
      <c r="L35" s="240"/>
      <c r="M35" s="240"/>
      <c r="N35" s="240"/>
      <c r="O35" s="241">
        <f>SUM(O33:O34)</f>
        <v>0</v>
      </c>
      <c r="P35" s="241">
        <f t="shared" ref="P35:AC35" si="2">SUM(P33:P34)</f>
        <v>0</v>
      </c>
      <c r="Q35" s="241">
        <f t="shared" si="2"/>
        <v>0</v>
      </c>
      <c r="R35" s="241">
        <f t="shared" si="2"/>
        <v>0</v>
      </c>
      <c r="S35" s="241">
        <f t="shared" si="2"/>
        <v>0</v>
      </c>
      <c r="T35" s="241">
        <f t="shared" si="2"/>
        <v>0</v>
      </c>
      <c r="U35" s="241">
        <f t="shared" si="2"/>
        <v>0</v>
      </c>
      <c r="V35" s="241">
        <f t="shared" si="2"/>
        <v>0</v>
      </c>
      <c r="W35" s="241">
        <f t="shared" si="2"/>
        <v>0</v>
      </c>
      <c r="X35" s="241">
        <f t="shared" si="2"/>
        <v>0</v>
      </c>
      <c r="Y35" s="241">
        <f t="shared" si="2"/>
        <v>0</v>
      </c>
      <c r="Z35" s="241">
        <f t="shared" si="2"/>
        <v>0</v>
      </c>
      <c r="AA35" s="241">
        <f t="shared" si="2"/>
        <v>0</v>
      </c>
      <c r="AB35" s="241">
        <f t="shared" si="2"/>
        <v>0</v>
      </c>
      <c r="AC35" s="434">
        <f t="shared" si="2"/>
        <v>0</v>
      </c>
      <c r="AD35" s="9"/>
      <c r="AE35" s="245"/>
      <c r="AF35" s="241"/>
      <c r="AG35" s="241"/>
      <c r="AH35" s="246"/>
    </row>
    <row r="36" spans="1:38" ht="25.5" customHeight="1" x14ac:dyDescent="0.25">
      <c r="A36" s="9"/>
      <c r="B36" s="672">
        <v>1.2</v>
      </c>
      <c r="C36" s="557" t="s">
        <v>680</v>
      </c>
      <c r="D36" s="664"/>
      <c r="E36" s="664"/>
      <c r="F36" s="664"/>
      <c r="G36" s="664"/>
      <c r="H36" s="664"/>
      <c r="I36" s="664"/>
      <c r="J36" s="664"/>
      <c r="K36" s="664"/>
      <c r="L36" s="664"/>
      <c r="M36" s="664"/>
      <c r="N36" s="665"/>
      <c r="O36" s="644"/>
      <c r="P36" s="644"/>
      <c r="Q36" s="644"/>
      <c r="R36" s="674"/>
      <c r="S36" s="644"/>
      <c r="T36" s="644"/>
      <c r="U36" s="644"/>
      <c r="V36" s="644"/>
      <c r="W36" s="644"/>
      <c r="X36" s="644"/>
      <c r="Y36" s="644"/>
      <c r="Z36" s="644"/>
      <c r="AA36" s="644"/>
      <c r="AB36" s="644"/>
      <c r="AC36" s="642"/>
      <c r="AD36" s="9"/>
      <c r="AE36" s="646">
        <f>COUNTIF(O36:AC36,"1")</f>
        <v>0</v>
      </c>
      <c r="AF36" s="644">
        <f>COUNTIFS(O36:AC36,"0")</f>
        <v>0</v>
      </c>
      <c r="AG36" s="644">
        <f>SUM(AE36+AF36)</f>
        <v>0</v>
      </c>
      <c r="AH36" s="645" t="str">
        <f>IF(AG36=0," ",SUM(AE36/AG36))</f>
        <v xml:space="preserve"> </v>
      </c>
    </row>
    <row r="37" spans="1:38" x14ac:dyDescent="0.25">
      <c r="A37" s="9"/>
      <c r="B37" s="673"/>
      <c r="C37" s="669" t="s">
        <v>432</v>
      </c>
      <c r="D37" s="670"/>
      <c r="E37" s="670"/>
      <c r="F37" s="670"/>
      <c r="G37" s="670"/>
      <c r="H37" s="670"/>
      <c r="I37" s="670"/>
      <c r="J37" s="670"/>
      <c r="K37" s="670"/>
      <c r="L37" s="670"/>
      <c r="M37" s="670"/>
      <c r="N37" s="671"/>
      <c r="O37" s="644"/>
      <c r="P37" s="644"/>
      <c r="Q37" s="644"/>
      <c r="R37" s="644"/>
      <c r="S37" s="644"/>
      <c r="T37" s="644"/>
      <c r="U37" s="644"/>
      <c r="V37" s="644"/>
      <c r="W37" s="644"/>
      <c r="X37" s="644"/>
      <c r="Y37" s="644"/>
      <c r="Z37" s="644"/>
      <c r="AA37" s="644"/>
      <c r="AB37" s="644"/>
      <c r="AC37" s="642"/>
      <c r="AD37" s="9"/>
      <c r="AE37" s="646"/>
      <c r="AF37" s="644"/>
      <c r="AG37" s="644"/>
      <c r="AH37" s="645"/>
    </row>
    <row r="38" spans="1:38" ht="12.75" customHeight="1" thickBot="1" x14ac:dyDescent="0.3">
      <c r="A38" s="9"/>
      <c r="B38" s="47">
        <v>1.3</v>
      </c>
      <c r="C38" s="604" t="s">
        <v>151</v>
      </c>
      <c r="D38" s="604"/>
      <c r="E38" s="604"/>
      <c r="F38" s="604"/>
      <c r="G38" s="604"/>
      <c r="H38" s="604"/>
      <c r="I38" s="604"/>
      <c r="J38" s="604"/>
      <c r="K38" s="604"/>
      <c r="L38" s="604"/>
      <c r="M38" s="604"/>
      <c r="N38" s="604"/>
      <c r="O38" s="55"/>
      <c r="P38" s="435"/>
      <c r="Q38" s="435"/>
      <c r="R38" s="435"/>
      <c r="S38" s="435"/>
      <c r="T38" s="435"/>
      <c r="U38" s="435"/>
      <c r="V38" s="435"/>
      <c r="W38" s="435"/>
      <c r="X38" s="435"/>
      <c r="Y38" s="435"/>
      <c r="Z38" s="435"/>
      <c r="AA38" s="435"/>
      <c r="AB38" s="435"/>
      <c r="AC38" s="436"/>
      <c r="AD38" s="9"/>
      <c r="AE38" s="247"/>
      <c r="AF38" s="248"/>
      <c r="AG38" s="249">
        <f>COUNT(O38:AC38)</f>
        <v>0</v>
      </c>
      <c r="AH38" s="250"/>
      <c r="AI38" s="11">
        <f>COUNTIF(O38:AC38,"1")</f>
        <v>0</v>
      </c>
      <c r="AJ38" s="11">
        <f>COUNTIF(O38:AC38,"2")</f>
        <v>0</v>
      </c>
      <c r="AK38" s="11">
        <f>COUNTIF(O38:AC38,"3")</f>
        <v>0</v>
      </c>
      <c r="AL38" s="11">
        <f>COUNTIF(O38:AC38,"4")</f>
        <v>0</v>
      </c>
    </row>
    <row r="39" spans="1:38" ht="12.75" customHeight="1" x14ac:dyDescent="0.25">
      <c r="A39" s="9"/>
      <c r="B39" s="432">
        <v>2</v>
      </c>
      <c r="C39" s="667" t="s">
        <v>152</v>
      </c>
      <c r="D39" s="667"/>
      <c r="E39" s="667"/>
      <c r="F39" s="667"/>
      <c r="G39" s="667"/>
      <c r="H39" s="667"/>
      <c r="I39" s="667"/>
      <c r="J39" s="667"/>
      <c r="K39" s="667"/>
      <c r="L39" s="667"/>
      <c r="M39" s="667"/>
      <c r="N39" s="667"/>
      <c r="O39" s="45"/>
      <c r="P39" s="45"/>
      <c r="Q39" s="45"/>
      <c r="R39" s="45"/>
      <c r="S39" s="45"/>
      <c r="T39" s="45"/>
      <c r="U39" s="45"/>
      <c r="V39" s="45"/>
      <c r="W39" s="45"/>
      <c r="X39" s="45"/>
      <c r="Y39" s="45"/>
      <c r="Z39" s="45"/>
      <c r="AA39" s="45"/>
      <c r="AB39" s="45"/>
      <c r="AC39" s="46"/>
      <c r="AD39" s="9"/>
      <c r="AE39" s="242">
        <f>COUNTIF(O39:AC39,"1")</f>
        <v>0</v>
      </c>
      <c r="AF39" s="243">
        <f>COUNTIF(O39:AC39,"0")</f>
        <v>0</v>
      </c>
      <c r="AG39" s="243">
        <f>SUM(AE39+AF39)</f>
        <v>0</v>
      </c>
      <c r="AH39" s="244" t="str">
        <f>IF(AG39=0," ",SUM(AE39/AG39))</f>
        <v xml:space="preserve"> </v>
      </c>
      <c r="AI39" s="385" t="e">
        <f>SUM(AI38/AG38)</f>
        <v>#DIV/0!</v>
      </c>
      <c r="AJ39" s="385" t="e">
        <f>SUM(AJ38/AG38)</f>
        <v>#DIV/0!</v>
      </c>
      <c r="AK39" s="385" t="e">
        <f>SUM(AK38/AG38)</f>
        <v>#DIV/0!</v>
      </c>
      <c r="AL39" s="385" t="e">
        <f>SUM(AL38/AG38)</f>
        <v>#DIV/0!</v>
      </c>
    </row>
    <row r="40" spans="1:38" ht="12.75" customHeight="1" x14ac:dyDescent="0.25">
      <c r="A40" s="9"/>
      <c r="B40" s="668">
        <v>2.1</v>
      </c>
      <c r="C40" s="609" t="s">
        <v>153</v>
      </c>
      <c r="D40" s="609"/>
      <c r="E40" s="609"/>
      <c r="F40" s="609"/>
      <c r="G40" s="609"/>
      <c r="H40" s="609"/>
      <c r="I40" s="609"/>
      <c r="J40" s="609"/>
      <c r="K40" s="609"/>
      <c r="L40" s="609"/>
      <c r="M40" s="609"/>
      <c r="N40" s="609"/>
      <c r="O40" s="36"/>
      <c r="P40" s="37"/>
      <c r="Q40" s="37"/>
      <c r="R40" s="37"/>
      <c r="S40" s="37"/>
      <c r="T40" s="37"/>
      <c r="U40" s="37"/>
      <c r="V40" s="37"/>
      <c r="W40" s="37"/>
      <c r="X40" s="37"/>
      <c r="Y40" s="37"/>
      <c r="Z40" s="37"/>
      <c r="AA40" s="37"/>
      <c r="AB40" s="37"/>
      <c r="AC40" s="38"/>
      <c r="AD40" s="9"/>
      <c r="AE40" s="621"/>
      <c r="AF40" s="622"/>
      <c r="AG40" s="622"/>
      <c r="AH40" s="623"/>
    </row>
    <row r="41" spans="1:38" ht="12.75" customHeight="1" x14ac:dyDescent="0.25">
      <c r="A41" s="9"/>
      <c r="B41" s="668"/>
      <c r="C41" s="695" t="s">
        <v>154</v>
      </c>
      <c r="D41" s="695"/>
      <c r="E41" s="695"/>
      <c r="F41" s="695"/>
      <c r="G41" s="695"/>
      <c r="H41" s="695"/>
      <c r="I41" s="695"/>
      <c r="J41" s="695"/>
      <c r="K41" s="695"/>
      <c r="L41" s="695"/>
      <c r="M41" s="695"/>
      <c r="N41" s="695"/>
      <c r="O41" s="39"/>
      <c r="P41" s="39"/>
      <c r="Q41" s="39"/>
      <c r="R41" s="39"/>
      <c r="S41" s="39"/>
      <c r="T41" s="39"/>
      <c r="U41" s="39"/>
      <c r="V41" s="39"/>
      <c r="W41" s="39"/>
      <c r="X41" s="39"/>
      <c r="Y41" s="39"/>
      <c r="Z41" s="39"/>
      <c r="AA41" s="39"/>
      <c r="AB41" s="39"/>
      <c r="AC41" s="40"/>
      <c r="AD41" s="9"/>
      <c r="AE41" s="41">
        <f>COUNTIFS(O39:AC39,"1",O41:AC41,"1")</f>
        <v>0</v>
      </c>
      <c r="AF41" s="42">
        <f>COUNTIFS(O39:AC39,"1",O41:AC41,"0")</f>
        <v>0</v>
      </c>
      <c r="AG41" s="42">
        <f>SUM(AE41+AF41)</f>
        <v>0</v>
      </c>
      <c r="AH41" s="43" t="str">
        <f>IF(AG41=0," ",SUM(AE41/AG41))</f>
        <v xml:space="preserve"> </v>
      </c>
    </row>
    <row r="42" spans="1:38" ht="12.75" customHeight="1" x14ac:dyDescent="0.25">
      <c r="A42" s="9"/>
      <c r="B42" s="668"/>
      <c r="C42" s="619" t="s">
        <v>132</v>
      </c>
      <c r="D42" s="619"/>
      <c r="E42" s="619"/>
      <c r="F42" s="619"/>
      <c r="G42" s="619"/>
      <c r="H42" s="619"/>
      <c r="I42" s="619"/>
      <c r="J42" s="619"/>
      <c r="K42" s="619"/>
      <c r="L42" s="619"/>
      <c r="M42" s="619"/>
      <c r="N42" s="619"/>
      <c r="O42" s="39"/>
      <c r="P42" s="39"/>
      <c r="Q42" s="39"/>
      <c r="R42" s="39"/>
      <c r="S42" s="39"/>
      <c r="T42" s="39"/>
      <c r="U42" s="39"/>
      <c r="V42" s="39"/>
      <c r="W42" s="39"/>
      <c r="X42" s="39"/>
      <c r="Y42" s="39"/>
      <c r="Z42" s="39"/>
      <c r="AA42" s="39"/>
      <c r="AB42" s="39"/>
      <c r="AC42" s="40"/>
      <c r="AD42" s="9"/>
      <c r="AE42" s="41">
        <f>COUNTIFS(O39:AC39,"1",O42:AC42,"1")</f>
        <v>0</v>
      </c>
      <c r="AF42" s="42">
        <f>COUNTIFS(O39:AC39,"1",O42:AC42,"0")</f>
        <v>0</v>
      </c>
      <c r="AG42" s="42">
        <f>SUM(AE42+AF42)</f>
        <v>0</v>
      </c>
      <c r="AH42" s="43" t="str">
        <f>IF(AG42=0," ",SUM(AE42/AG42))</f>
        <v xml:space="preserve"> </v>
      </c>
    </row>
    <row r="43" spans="1:38" ht="12.75" customHeight="1" x14ac:dyDescent="0.25">
      <c r="A43" s="9"/>
      <c r="B43" s="610">
        <v>2.2000000000000002</v>
      </c>
      <c r="C43" s="542" t="s">
        <v>439</v>
      </c>
      <c r="D43" s="678"/>
      <c r="E43" s="678"/>
      <c r="F43" s="678"/>
      <c r="G43" s="678"/>
      <c r="H43" s="678"/>
      <c r="I43" s="678"/>
      <c r="J43" s="678"/>
      <c r="K43" s="678"/>
      <c r="L43" s="678"/>
      <c r="M43" s="678"/>
      <c r="N43" s="679"/>
      <c r="O43" s="616"/>
      <c r="P43" s="599"/>
      <c r="Q43" s="599"/>
      <c r="R43" s="599"/>
      <c r="S43" s="599"/>
      <c r="T43" s="599"/>
      <c r="U43" s="599"/>
      <c r="V43" s="599"/>
      <c r="W43" s="599"/>
      <c r="X43" s="599"/>
      <c r="Y43" s="599"/>
      <c r="Z43" s="599"/>
      <c r="AA43" s="599"/>
      <c r="AB43" s="599"/>
      <c r="AC43" s="627"/>
      <c r="AD43" s="9"/>
      <c r="AE43" s="621"/>
      <c r="AF43" s="622"/>
      <c r="AG43" s="622"/>
      <c r="AH43" s="623"/>
    </row>
    <row r="44" spans="1:38" ht="12.75" customHeight="1" x14ac:dyDescent="0.25">
      <c r="A44" s="9"/>
      <c r="B44" s="610"/>
      <c r="C44" s="680"/>
      <c r="D44" s="681"/>
      <c r="E44" s="681"/>
      <c r="F44" s="681"/>
      <c r="G44" s="681"/>
      <c r="H44" s="681"/>
      <c r="I44" s="681"/>
      <c r="J44" s="681"/>
      <c r="K44" s="681"/>
      <c r="L44" s="681"/>
      <c r="M44" s="681"/>
      <c r="N44" s="682"/>
      <c r="O44" s="616"/>
      <c r="P44" s="599"/>
      <c r="Q44" s="599"/>
      <c r="R44" s="599"/>
      <c r="S44" s="599"/>
      <c r="T44" s="599"/>
      <c r="U44" s="599"/>
      <c r="V44" s="599"/>
      <c r="W44" s="599"/>
      <c r="X44" s="599"/>
      <c r="Y44" s="599"/>
      <c r="Z44" s="599"/>
      <c r="AA44" s="599"/>
      <c r="AB44" s="599"/>
      <c r="AC44" s="627"/>
      <c r="AD44" s="9"/>
      <c r="AE44" s="621"/>
      <c r="AF44" s="622"/>
      <c r="AG44" s="622"/>
      <c r="AH44" s="623"/>
    </row>
    <row r="45" spans="1:38" ht="12.75" customHeight="1" x14ac:dyDescent="0.25">
      <c r="A45" s="9"/>
      <c r="B45" s="610"/>
      <c r="C45" s="680"/>
      <c r="D45" s="681"/>
      <c r="E45" s="681"/>
      <c r="F45" s="681"/>
      <c r="G45" s="681"/>
      <c r="H45" s="681"/>
      <c r="I45" s="681"/>
      <c r="J45" s="681"/>
      <c r="K45" s="681"/>
      <c r="L45" s="681"/>
      <c r="M45" s="681"/>
      <c r="N45" s="682"/>
      <c r="O45" s="616"/>
      <c r="P45" s="599"/>
      <c r="Q45" s="599"/>
      <c r="R45" s="599"/>
      <c r="S45" s="599"/>
      <c r="T45" s="599"/>
      <c r="U45" s="599"/>
      <c r="V45" s="599"/>
      <c r="W45" s="599"/>
      <c r="X45" s="599"/>
      <c r="Y45" s="599"/>
      <c r="Z45" s="599"/>
      <c r="AA45" s="599"/>
      <c r="AB45" s="599"/>
      <c r="AC45" s="627"/>
      <c r="AD45" s="9"/>
      <c r="AE45" s="621"/>
      <c r="AF45" s="622"/>
      <c r="AG45" s="622"/>
      <c r="AH45" s="623"/>
    </row>
    <row r="46" spans="1:38" ht="12.75" customHeight="1" thickBot="1" x14ac:dyDescent="0.3">
      <c r="A46" s="9"/>
      <c r="B46" s="611"/>
      <c r="C46" s="683"/>
      <c r="D46" s="684"/>
      <c r="E46" s="684"/>
      <c r="F46" s="684"/>
      <c r="G46" s="684"/>
      <c r="H46" s="684"/>
      <c r="I46" s="684"/>
      <c r="J46" s="684"/>
      <c r="K46" s="684"/>
      <c r="L46" s="684"/>
      <c r="M46" s="684"/>
      <c r="N46" s="685"/>
      <c r="O46" s="617"/>
      <c r="P46" s="600"/>
      <c r="Q46" s="600"/>
      <c r="R46" s="600"/>
      <c r="S46" s="600"/>
      <c r="T46" s="600"/>
      <c r="U46" s="600"/>
      <c r="V46" s="600"/>
      <c r="W46" s="600"/>
      <c r="X46" s="600"/>
      <c r="Y46" s="600"/>
      <c r="Z46" s="600"/>
      <c r="AA46" s="600"/>
      <c r="AB46" s="600"/>
      <c r="AC46" s="628"/>
      <c r="AD46" s="9"/>
      <c r="AE46" s="629"/>
      <c r="AF46" s="630"/>
      <c r="AG46" s="630"/>
      <c r="AH46" s="631"/>
    </row>
    <row r="47" spans="1:38" ht="12.75" customHeight="1" x14ac:dyDescent="0.25">
      <c r="A47" s="9"/>
      <c r="B47" s="44">
        <v>3</v>
      </c>
      <c r="C47" s="620" t="s">
        <v>155</v>
      </c>
      <c r="D47" s="620"/>
      <c r="E47" s="620"/>
      <c r="F47" s="620"/>
      <c r="G47" s="620"/>
      <c r="H47" s="620"/>
      <c r="I47" s="620"/>
      <c r="J47" s="620"/>
      <c r="K47" s="620"/>
      <c r="L47" s="620"/>
      <c r="M47" s="620"/>
      <c r="N47" s="620"/>
      <c r="O47" s="45"/>
      <c r="P47" s="45"/>
      <c r="Q47" s="45"/>
      <c r="R47" s="45"/>
      <c r="S47" s="45"/>
      <c r="T47" s="45"/>
      <c r="U47" s="45"/>
      <c r="V47" s="45"/>
      <c r="W47" s="45"/>
      <c r="X47" s="45"/>
      <c r="Y47" s="45"/>
      <c r="Z47" s="45"/>
      <c r="AA47" s="45"/>
      <c r="AB47" s="45"/>
      <c r="AC47" s="46"/>
      <c r="AD47" s="9"/>
      <c r="AE47" s="27">
        <f>COUNTIF(O47:AC47,"1")</f>
        <v>0</v>
      </c>
      <c r="AF47" s="28">
        <f>COUNTIF(O47:AC47,"0")</f>
        <v>0</v>
      </c>
      <c r="AG47" s="28">
        <f>SUM(AE47+AF47)</f>
        <v>0</v>
      </c>
      <c r="AH47" s="29" t="str">
        <f>IF(AG47=0," ",SUM(AE47/AG47))</f>
        <v xml:space="preserve"> </v>
      </c>
    </row>
    <row r="48" spans="1:38" ht="12.75" customHeight="1" x14ac:dyDescent="0.25">
      <c r="A48" s="9"/>
      <c r="B48" s="612">
        <v>3.1</v>
      </c>
      <c r="C48" s="590" t="s">
        <v>466</v>
      </c>
      <c r="D48" s="599"/>
      <c r="E48" s="599"/>
      <c r="F48" s="599"/>
      <c r="G48" s="599"/>
      <c r="H48" s="599"/>
      <c r="I48" s="599"/>
      <c r="J48" s="599"/>
      <c r="K48" s="599"/>
      <c r="L48" s="599"/>
      <c r="M48" s="599"/>
      <c r="N48" s="599"/>
      <c r="O48" s="599"/>
      <c r="P48" s="599"/>
      <c r="Q48" s="599"/>
      <c r="R48" s="599"/>
      <c r="S48" s="599"/>
      <c r="T48" s="599"/>
      <c r="U48" s="599"/>
      <c r="V48" s="599"/>
      <c r="W48" s="599"/>
      <c r="X48" s="599"/>
      <c r="Y48" s="599"/>
      <c r="Z48" s="599"/>
      <c r="AA48" s="599"/>
      <c r="AB48" s="599"/>
      <c r="AC48" s="627"/>
      <c r="AD48" s="9"/>
      <c r="AE48" s="621"/>
      <c r="AF48" s="622"/>
      <c r="AG48" s="622"/>
      <c r="AH48" s="623"/>
    </row>
    <row r="49" spans="1:34" ht="12.75" customHeight="1" x14ac:dyDescent="0.25">
      <c r="A49" s="9"/>
      <c r="B49" s="612"/>
      <c r="C49" s="599"/>
      <c r="D49" s="599"/>
      <c r="E49" s="599"/>
      <c r="F49" s="599"/>
      <c r="G49" s="599"/>
      <c r="H49" s="599"/>
      <c r="I49" s="599"/>
      <c r="J49" s="599"/>
      <c r="K49" s="599"/>
      <c r="L49" s="599"/>
      <c r="M49" s="599"/>
      <c r="N49" s="599"/>
      <c r="O49" s="599"/>
      <c r="P49" s="599"/>
      <c r="Q49" s="599"/>
      <c r="R49" s="599"/>
      <c r="S49" s="599"/>
      <c r="T49" s="599"/>
      <c r="U49" s="599"/>
      <c r="V49" s="599"/>
      <c r="W49" s="599"/>
      <c r="X49" s="599"/>
      <c r="Y49" s="599"/>
      <c r="Z49" s="599"/>
      <c r="AA49" s="599"/>
      <c r="AB49" s="599"/>
      <c r="AC49" s="627"/>
      <c r="AD49" s="9"/>
      <c r="AE49" s="621"/>
      <c r="AF49" s="622"/>
      <c r="AG49" s="622"/>
      <c r="AH49" s="623"/>
    </row>
    <row r="50" spans="1:34" ht="12.75" customHeight="1" x14ac:dyDescent="0.25">
      <c r="A50" s="9"/>
      <c r="B50" s="612"/>
      <c r="C50" s="599"/>
      <c r="D50" s="599"/>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627"/>
      <c r="AD50" s="9"/>
      <c r="AE50" s="621"/>
      <c r="AF50" s="622"/>
      <c r="AG50" s="622"/>
      <c r="AH50" s="623"/>
    </row>
    <row r="51" spans="1:34" ht="12.75" customHeight="1" thickBot="1" x14ac:dyDescent="0.3">
      <c r="A51" s="9"/>
      <c r="B51" s="613"/>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28"/>
      <c r="AD51" s="9"/>
      <c r="AE51" s="624"/>
      <c r="AF51" s="625"/>
      <c r="AG51" s="625"/>
      <c r="AH51" s="626"/>
    </row>
    <row r="52" spans="1:34" ht="25.5" customHeight="1" x14ac:dyDescent="0.25">
      <c r="A52" s="9"/>
      <c r="B52" s="30">
        <v>4</v>
      </c>
      <c r="C52" s="618" t="s">
        <v>156</v>
      </c>
      <c r="D52" s="618"/>
      <c r="E52" s="618"/>
      <c r="F52" s="618"/>
      <c r="G52" s="618"/>
      <c r="H52" s="618"/>
      <c r="I52" s="618"/>
      <c r="J52" s="618"/>
      <c r="K52" s="618"/>
      <c r="L52" s="618"/>
      <c r="M52" s="618"/>
      <c r="N52" s="618"/>
      <c r="O52" s="31"/>
      <c r="P52" s="31"/>
      <c r="Q52" s="31"/>
      <c r="R52" s="31"/>
      <c r="S52" s="31"/>
      <c r="T52" s="31"/>
      <c r="U52" s="31"/>
      <c r="V52" s="31"/>
      <c r="W52" s="31"/>
      <c r="X52" s="31"/>
      <c r="Y52" s="31"/>
      <c r="Z52" s="31"/>
      <c r="AA52" s="31"/>
      <c r="AB52" s="31"/>
      <c r="AC52" s="32"/>
      <c r="AD52" s="9"/>
      <c r="AE52" s="33">
        <f>COUNTIF(O52:AC52,"1")</f>
        <v>0</v>
      </c>
      <c r="AF52" s="34">
        <f>COUNTIF(O52:AC52,"0")</f>
        <v>0</v>
      </c>
      <c r="AG52" s="34">
        <f>SUM(AE52+AF52)</f>
        <v>0</v>
      </c>
      <c r="AH52" s="35" t="str">
        <f>IF(AG52=0," ",SUM(AE52/AG52))</f>
        <v xml:space="preserve"> </v>
      </c>
    </row>
    <row r="53" spans="1:34" ht="12.75" customHeight="1" x14ac:dyDescent="0.25">
      <c r="A53" s="9"/>
      <c r="B53" s="610">
        <v>4.0999999999999996</v>
      </c>
      <c r="C53" s="542" t="s">
        <v>440</v>
      </c>
      <c r="D53" s="678"/>
      <c r="E53" s="678"/>
      <c r="F53" s="678"/>
      <c r="G53" s="678"/>
      <c r="H53" s="678"/>
      <c r="I53" s="678"/>
      <c r="J53" s="678"/>
      <c r="K53" s="678"/>
      <c r="L53" s="678"/>
      <c r="M53" s="678"/>
      <c r="N53" s="679"/>
      <c r="O53" s="616"/>
      <c r="P53" s="599"/>
      <c r="Q53" s="599"/>
      <c r="R53" s="599"/>
      <c r="S53" s="599"/>
      <c r="T53" s="599"/>
      <c r="U53" s="599"/>
      <c r="V53" s="599"/>
      <c r="W53" s="599"/>
      <c r="X53" s="599"/>
      <c r="Y53" s="599"/>
      <c r="Z53" s="599"/>
      <c r="AA53" s="599"/>
      <c r="AB53" s="599"/>
      <c r="AC53" s="627"/>
      <c r="AD53" s="9"/>
      <c r="AE53" s="621"/>
      <c r="AF53" s="622"/>
      <c r="AG53" s="622"/>
      <c r="AH53" s="623"/>
    </row>
    <row r="54" spans="1:34" ht="12.75" customHeight="1" x14ac:dyDescent="0.25">
      <c r="A54" s="9"/>
      <c r="B54" s="610"/>
      <c r="C54" s="680"/>
      <c r="D54" s="681"/>
      <c r="E54" s="681"/>
      <c r="F54" s="681"/>
      <c r="G54" s="681"/>
      <c r="H54" s="681"/>
      <c r="I54" s="681"/>
      <c r="J54" s="681"/>
      <c r="K54" s="681"/>
      <c r="L54" s="681"/>
      <c r="M54" s="681"/>
      <c r="N54" s="682"/>
      <c r="O54" s="616"/>
      <c r="P54" s="599"/>
      <c r="Q54" s="599"/>
      <c r="R54" s="599"/>
      <c r="S54" s="599"/>
      <c r="T54" s="599"/>
      <c r="U54" s="599"/>
      <c r="V54" s="599"/>
      <c r="W54" s="599"/>
      <c r="X54" s="599"/>
      <c r="Y54" s="599"/>
      <c r="Z54" s="599"/>
      <c r="AA54" s="599"/>
      <c r="AB54" s="599"/>
      <c r="AC54" s="627"/>
      <c r="AD54" s="9"/>
      <c r="AE54" s="621"/>
      <c r="AF54" s="622"/>
      <c r="AG54" s="622"/>
      <c r="AH54" s="623"/>
    </row>
    <row r="55" spans="1:34" ht="12.75" customHeight="1" x14ac:dyDescent="0.25">
      <c r="A55" s="9"/>
      <c r="B55" s="610"/>
      <c r="C55" s="680"/>
      <c r="D55" s="681"/>
      <c r="E55" s="681"/>
      <c r="F55" s="681"/>
      <c r="G55" s="681"/>
      <c r="H55" s="681"/>
      <c r="I55" s="681"/>
      <c r="J55" s="681"/>
      <c r="K55" s="681"/>
      <c r="L55" s="681"/>
      <c r="M55" s="681"/>
      <c r="N55" s="682"/>
      <c r="O55" s="616"/>
      <c r="P55" s="599"/>
      <c r="Q55" s="599"/>
      <c r="R55" s="599"/>
      <c r="S55" s="599"/>
      <c r="T55" s="599"/>
      <c r="U55" s="599"/>
      <c r="V55" s="599"/>
      <c r="W55" s="599"/>
      <c r="X55" s="599"/>
      <c r="Y55" s="599"/>
      <c r="Z55" s="599"/>
      <c r="AA55" s="599"/>
      <c r="AB55" s="599"/>
      <c r="AC55" s="627"/>
      <c r="AD55" s="9"/>
      <c r="AE55" s="621"/>
      <c r="AF55" s="622"/>
      <c r="AG55" s="622"/>
      <c r="AH55" s="623"/>
    </row>
    <row r="56" spans="1:34" ht="12.75" customHeight="1" thickBot="1" x14ac:dyDescent="0.3">
      <c r="A56" s="9"/>
      <c r="B56" s="611"/>
      <c r="C56" s="683"/>
      <c r="D56" s="684"/>
      <c r="E56" s="684"/>
      <c r="F56" s="684"/>
      <c r="G56" s="684"/>
      <c r="H56" s="684"/>
      <c r="I56" s="684"/>
      <c r="J56" s="684"/>
      <c r="K56" s="684"/>
      <c r="L56" s="684"/>
      <c r="M56" s="684"/>
      <c r="N56" s="685"/>
      <c r="O56" s="617"/>
      <c r="P56" s="600"/>
      <c r="Q56" s="600"/>
      <c r="R56" s="600"/>
      <c r="S56" s="600"/>
      <c r="T56" s="600"/>
      <c r="U56" s="600"/>
      <c r="V56" s="600"/>
      <c r="W56" s="600"/>
      <c r="X56" s="600"/>
      <c r="Y56" s="600"/>
      <c r="Z56" s="600"/>
      <c r="AA56" s="600"/>
      <c r="AB56" s="600"/>
      <c r="AC56" s="628"/>
      <c r="AD56" s="9"/>
      <c r="AE56" s="624"/>
      <c r="AF56" s="625"/>
      <c r="AG56" s="625"/>
      <c r="AH56" s="626"/>
    </row>
    <row r="57" spans="1:34" ht="12.75" customHeight="1" thickBot="1" x14ac:dyDescent="0.3">
      <c r="A57" s="9"/>
      <c r="B57" s="47">
        <v>5</v>
      </c>
      <c r="C57" s="604" t="s">
        <v>157</v>
      </c>
      <c r="D57" s="604"/>
      <c r="E57" s="604"/>
      <c r="F57" s="604"/>
      <c r="G57" s="604"/>
      <c r="H57" s="604"/>
      <c r="I57" s="604"/>
      <c r="J57" s="604"/>
      <c r="K57" s="604"/>
      <c r="L57" s="604"/>
      <c r="M57" s="604"/>
      <c r="N57" s="604"/>
      <c r="O57" s="48"/>
      <c r="P57" s="48"/>
      <c r="Q57" s="48"/>
      <c r="R57" s="48"/>
      <c r="S57" s="48"/>
      <c r="T57" s="48"/>
      <c r="U57" s="48"/>
      <c r="V57" s="48"/>
      <c r="W57" s="48"/>
      <c r="X57" s="48"/>
      <c r="Y57" s="48"/>
      <c r="Z57" s="48"/>
      <c r="AA57" s="48"/>
      <c r="AB57" s="48"/>
      <c r="AC57" s="49"/>
      <c r="AD57" s="9"/>
      <c r="AE57" s="50">
        <f>COUNTIF(O57:AC57,"1")</f>
        <v>0</v>
      </c>
      <c r="AF57" s="51">
        <f>COUNTIF(O57:AC57,"0")</f>
        <v>0</v>
      </c>
      <c r="AG57" s="51">
        <f>SUM(AE57+AF57)</f>
        <v>0</v>
      </c>
      <c r="AH57" s="52" t="str">
        <f t="shared" ref="AH57:AH64" si="3">IF(AG57=0," ",SUM(AE57/AG57))</f>
        <v xml:space="preserve"> </v>
      </c>
    </row>
    <row r="58" spans="1:34" x14ac:dyDescent="0.25">
      <c r="A58" s="9"/>
      <c r="B58" s="30">
        <v>6</v>
      </c>
      <c r="C58" s="570" t="s">
        <v>554</v>
      </c>
      <c r="D58" s="606"/>
      <c r="E58" s="606"/>
      <c r="F58" s="606"/>
      <c r="G58" s="606"/>
      <c r="H58" s="606"/>
      <c r="I58" s="606"/>
      <c r="J58" s="606"/>
      <c r="K58" s="606"/>
      <c r="L58" s="606"/>
      <c r="M58" s="606"/>
      <c r="N58" s="606"/>
      <c r="O58" s="31"/>
      <c r="P58" s="31"/>
      <c r="Q58" s="31"/>
      <c r="R58" s="31"/>
      <c r="S58" s="31"/>
      <c r="T58" s="31"/>
      <c r="U58" s="31"/>
      <c r="V58" s="31"/>
      <c r="W58" s="31"/>
      <c r="X58" s="31"/>
      <c r="Y58" s="31"/>
      <c r="Z58" s="31"/>
      <c r="AA58" s="31"/>
      <c r="AB58" s="31"/>
      <c r="AC58" s="32"/>
      <c r="AD58" s="9"/>
      <c r="AE58" s="33">
        <f>COUNTIF(O58:AC58,"1")</f>
        <v>0</v>
      </c>
      <c r="AF58" s="34">
        <f>COUNTIF(O58:AC58,"0")</f>
        <v>0</v>
      </c>
      <c r="AG58" s="34">
        <f>SUM(AE58+AF58)</f>
        <v>0</v>
      </c>
      <c r="AH58" s="35" t="str">
        <f t="shared" si="3"/>
        <v xml:space="preserve"> </v>
      </c>
    </row>
    <row r="59" spans="1:34" ht="12.75" customHeight="1" x14ac:dyDescent="0.25">
      <c r="A59" s="9"/>
      <c r="B59" s="53">
        <v>6.1</v>
      </c>
      <c r="C59" s="609" t="s">
        <v>158</v>
      </c>
      <c r="D59" s="609"/>
      <c r="E59" s="609"/>
      <c r="F59" s="609"/>
      <c r="G59" s="609"/>
      <c r="H59" s="609"/>
      <c r="I59" s="609"/>
      <c r="J59" s="609"/>
      <c r="K59" s="609"/>
      <c r="L59" s="609"/>
      <c r="M59" s="609"/>
      <c r="N59" s="609"/>
      <c r="O59" s="39"/>
      <c r="P59" s="39"/>
      <c r="Q59" s="39"/>
      <c r="R59" s="39"/>
      <c r="S59" s="39"/>
      <c r="T59" s="39"/>
      <c r="U59" s="39"/>
      <c r="V59" s="39"/>
      <c r="W59" s="39"/>
      <c r="X59" s="39"/>
      <c r="Y59" s="39"/>
      <c r="Z59" s="39"/>
      <c r="AA59" s="39"/>
      <c r="AB59" s="39"/>
      <c r="AC59" s="40"/>
      <c r="AD59" s="9"/>
      <c r="AE59" s="41">
        <f>COUNTIF(O59:AC59,"1")</f>
        <v>0</v>
      </c>
      <c r="AF59" s="42">
        <f>COUNTIF(O59:AC59,"0")</f>
        <v>0</v>
      </c>
      <c r="AG59" s="42">
        <f>SUM(AE59+AF59)</f>
        <v>0</v>
      </c>
      <c r="AH59" s="43" t="str">
        <f t="shared" si="3"/>
        <v xml:space="preserve"> </v>
      </c>
    </row>
    <row r="60" spans="1:34" ht="12.75" customHeight="1" x14ac:dyDescent="0.25">
      <c r="A60" s="9"/>
      <c r="B60" s="53">
        <v>6.2</v>
      </c>
      <c r="C60" s="609" t="s">
        <v>370</v>
      </c>
      <c r="D60" s="609"/>
      <c r="E60" s="609"/>
      <c r="F60" s="609"/>
      <c r="G60" s="609"/>
      <c r="H60" s="609"/>
      <c r="I60" s="609"/>
      <c r="J60" s="609"/>
      <c r="K60" s="609"/>
      <c r="L60" s="609"/>
      <c r="M60" s="609"/>
      <c r="N60" s="609"/>
      <c r="O60" s="39"/>
      <c r="P60" s="39"/>
      <c r="Q60" s="39"/>
      <c r="R60" s="39"/>
      <c r="S60" s="39"/>
      <c r="T60" s="39"/>
      <c r="U60" s="39"/>
      <c r="V60" s="39"/>
      <c r="W60" s="39"/>
      <c r="X60" s="39"/>
      <c r="Y60" s="39"/>
      <c r="Z60" s="39"/>
      <c r="AA60" s="39"/>
      <c r="AB60" s="39"/>
      <c r="AC60" s="40"/>
      <c r="AD60" s="9"/>
      <c r="AE60" s="41">
        <f>COUNTIFS(O58:AC58,"1",O59:AC59,"0",O60:AC60,"1") + COUNTIFS(O58:AC58,"0",O59:AC59,"1",O60:AC60,"1") + COUNTIFS(O58:AC58,"1",O59:AC59,"1",O60:AC60,"1")</f>
        <v>0</v>
      </c>
      <c r="AF60" s="42">
        <f>COUNTIFS(O58:AC58,"1",O59:AC59,"0",O60:AC60,"0") + COUNTIFS(O58:AC58,"0",O59:AC59,"1",O60:AC60,"0") + COUNTIFS(O58:AC58,"1",O59:AC59,"1",O60:AC60,"0")</f>
        <v>0</v>
      </c>
      <c r="AG60" s="42">
        <f t="shared" ref="AG60:AG61" si="4">SUM(AE60+AF60)</f>
        <v>0</v>
      </c>
      <c r="AH60" s="43" t="str">
        <f t="shared" si="3"/>
        <v xml:space="preserve"> </v>
      </c>
    </row>
    <row r="61" spans="1:34" ht="12.75" customHeight="1" thickBot="1" x14ac:dyDescent="0.3">
      <c r="A61" s="9"/>
      <c r="B61" s="54">
        <v>6.3</v>
      </c>
      <c r="C61" s="605" t="s">
        <v>371</v>
      </c>
      <c r="D61" s="605"/>
      <c r="E61" s="605"/>
      <c r="F61" s="605"/>
      <c r="G61" s="605"/>
      <c r="H61" s="605"/>
      <c r="I61" s="605"/>
      <c r="J61" s="605"/>
      <c r="K61" s="605"/>
      <c r="L61" s="605"/>
      <c r="M61" s="605"/>
      <c r="N61" s="605"/>
      <c r="O61" s="55"/>
      <c r="P61" s="55"/>
      <c r="Q61" s="55"/>
      <c r="R61" s="55"/>
      <c r="S61" s="55"/>
      <c r="T61" s="55"/>
      <c r="U61" s="55"/>
      <c r="V61" s="55"/>
      <c r="W61" s="55"/>
      <c r="X61" s="55"/>
      <c r="Y61" s="55"/>
      <c r="Z61" s="55"/>
      <c r="AA61" s="55"/>
      <c r="AB61" s="55"/>
      <c r="AC61" s="56"/>
      <c r="AD61" s="9"/>
      <c r="AE61" s="57">
        <f>COUNTIFS(O58:AC58,"1",O59:AC59,"0",O61:AC61,"1") + COUNTIFS(O58:AC58,"0",O59:AC59,"1",O61:AC61,"1") + COUNTIFS(O58:AC58,"1",O59:AC59,"1",O61:AC61,"1")</f>
        <v>0</v>
      </c>
      <c r="AF61" s="58">
        <f>COUNTIFS(O58:AC58,"1",O59:AC59,"0",O61:AC61,"0") + COUNTIFS(O58:AC58,"0",O59:AC59,"1",O61:AC61,"0") + COUNTIFS(O58:AC58,"1",O59:AC59,"1",O61:AC61,"0")</f>
        <v>0</v>
      </c>
      <c r="AG61" s="58">
        <f t="shared" si="4"/>
        <v>0</v>
      </c>
      <c r="AH61" s="59" t="str">
        <f t="shared" si="3"/>
        <v xml:space="preserve"> </v>
      </c>
    </row>
    <row r="62" spans="1:34" ht="38.25" customHeight="1" thickBot="1" x14ac:dyDescent="0.3">
      <c r="A62" s="9"/>
      <c r="B62" s="60">
        <v>7</v>
      </c>
      <c r="C62" s="607" t="s">
        <v>555</v>
      </c>
      <c r="D62" s="608"/>
      <c r="E62" s="608"/>
      <c r="F62" s="608"/>
      <c r="G62" s="608"/>
      <c r="H62" s="608"/>
      <c r="I62" s="608"/>
      <c r="J62" s="608"/>
      <c r="K62" s="608"/>
      <c r="L62" s="608"/>
      <c r="M62" s="608"/>
      <c r="N62" s="608"/>
      <c r="O62" s="61"/>
      <c r="P62" s="61"/>
      <c r="Q62" s="61"/>
      <c r="R62" s="61"/>
      <c r="S62" s="61"/>
      <c r="T62" s="61"/>
      <c r="U62" s="61"/>
      <c r="V62" s="61"/>
      <c r="W62" s="61"/>
      <c r="X62" s="61"/>
      <c r="Y62" s="61"/>
      <c r="Z62" s="61"/>
      <c r="AA62" s="61"/>
      <c r="AB62" s="61"/>
      <c r="AC62" s="62"/>
      <c r="AD62" s="9"/>
      <c r="AE62" s="50">
        <f>COUNTIF(O62:AC62,"1")</f>
        <v>0</v>
      </c>
      <c r="AF62" s="51">
        <f>COUNTIF(O62:AC62,"0")</f>
        <v>0</v>
      </c>
      <c r="AG62" s="51">
        <f>SUM(AE62+AF62)</f>
        <v>0</v>
      </c>
      <c r="AH62" s="52" t="str">
        <f t="shared" si="3"/>
        <v xml:space="preserve"> </v>
      </c>
    </row>
    <row r="63" spans="1:34" ht="12.75" customHeight="1" x14ac:dyDescent="0.25">
      <c r="A63" s="9"/>
      <c r="B63" s="30">
        <v>8</v>
      </c>
      <c r="C63" s="606" t="s">
        <v>159</v>
      </c>
      <c r="D63" s="606"/>
      <c r="E63" s="606"/>
      <c r="F63" s="606"/>
      <c r="G63" s="606"/>
      <c r="H63" s="606"/>
      <c r="I63" s="606"/>
      <c r="J63" s="606"/>
      <c r="K63" s="606"/>
      <c r="L63" s="606"/>
      <c r="M63" s="606"/>
      <c r="N63" s="606"/>
      <c r="O63" s="31"/>
      <c r="P63" s="31"/>
      <c r="Q63" s="31"/>
      <c r="R63" s="31"/>
      <c r="S63" s="31"/>
      <c r="T63" s="31"/>
      <c r="U63" s="31"/>
      <c r="V63" s="31"/>
      <c r="W63" s="31"/>
      <c r="X63" s="31"/>
      <c r="Y63" s="31"/>
      <c r="Z63" s="31"/>
      <c r="AA63" s="31"/>
      <c r="AB63" s="31"/>
      <c r="AC63" s="32"/>
      <c r="AD63" s="9"/>
      <c r="AE63" s="33">
        <f>COUNTIF(O63:AC63,"1")</f>
        <v>0</v>
      </c>
      <c r="AF63" s="34">
        <f>COUNTIF(O63:AC63,"0")</f>
        <v>0</v>
      </c>
      <c r="AG63" s="34">
        <f>SUM(AE63+AF63)</f>
        <v>0</v>
      </c>
      <c r="AH63" s="35" t="str">
        <f t="shared" si="3"/>
        <v xml:space="preserve"> </v>
      </c>
    </row>
    <row r="64" spans="1:34" ht="12.75" customHeight="1" thickBot="1" x14ac:dyDescent="0.3">
      <c r="A64" s="9"/>
      <c r="B64" s="54">
        <v>8.1</v>
      </c>
      <c r="C64" s="605" t="s">
        <v>372</v>
      </c>
      <c r="D64" s="605"/>
      <c r="E64" s="605"/>
      <c r="F64" s="605"/>
      <c r="G64" s="605"/>
      <c r="H64" s="605"/>
      <c r="I64" s="605"/>
      <c r="J64" s="605"/>
      <c r="K64" s="605"/>
      <c r="L64" s="605"/>
      <c r="M64" s="605"/>
      <c r="N64" s="605"/>
      <c r="O64" s="55"/>
      <c r="P64" s="55"/>
      <c r="Q64" s="55"/>
      <c r="R64" s="55"/>
      <c r="S64" s="55"/>
      <c r="T64" s="55"/>
      <c r="U64" s="55"/>
      <c r="V64" s="55"/>
      <c r="W64" s="55"/>
      <c r="X64" s="55"/>
      <c r="Y64" s="55"/>
      <c r="Z64" s="55"/>
      <c r="AA64" s="55"/>
      <c r="AB64" s="55"/>
      <c r="AC64" s="56"/>
      <c r="AD64" s="9"/>
      <c r="AE64" s="57">
        <f>COUNTIFS(O63:AC63,"1",O64:AC64,"1")</f>
        <v>0</v>
      </c>
      <c r="AF64" s="58">
        <f>COUNTIFS(O63:AC63,"1",O64:AC64,"0")</f>
        <v>0</v>
      </c>
      <c r="AG64" s="58">
        <f>SUM(AE64+AF64)</f>
        <v>0</v>
      </c>
      <c r="AH64" s="59" t="str">
        <f t="shared" si="3"/>
        <v xml:space="preserve"> </v>
      </c>
    </row>
    <row r="65" spans="1:34" x14ac:dyDescent="0.25">
      <c r="A65" s="9"/>
      <c r="B65" s="9"/>
      <c r="C65" s="9"/>
      <c r="D65" s="9"/>
      <c r="E65" s="9"/>
      <c r="F65" s="9"/>
      <c r="G65" s="9"/>
      <c r="H65" s="9"/>
      <c r="I65" s="9"/>
      <c r="J65" s="9"/>
      <c r="K65" s="9"/>
      <c r="L65" s="9"/>
      <c r="M65" s="9"/>
      <c r="N65" s="9"/>
      <c r="O65" s="288"/>
      <c r="P65" s="288"/>
      <c r="Q65" s="288"/>
      <c r="R65" s="288"/>
      <c r="S65" s="288"/>
      <c r="T65" s="288"/>
      <c r="U65" s="288"/>
      <c r="V65" s="288"/>
      <c r="W65" s="288"/>
      <c r="X65" s="288"/>
      <c r="Y65" s="288"/>
      <c r="Z65" s="288"/>
      <c r="AA65" s="288"/>
      <c r="AB65" s="288"/>
      <c r="AC65" s="288"/>
      <c r="AD65" s="9"/>
      <c r="AE65" s="9"/>
      <c r="AF65" s="9"/>
      <c r="AG65" s="9"/>
      <c r="AH65" s="9"/>
    </row>
    <row r="66" spans="1:34" ht="13.8" thickBot="1" x14ac:dyDescent="0.3">
      <c r="A66" s="9"/>
      <c r="B66" s="9"/>
      <c r="C66" s="9"/>
      <c r="D66" s="9"/>
      <c r="E66" s="9"/>
      <c r="F66" s="9"/>
      <c r="G66" s="9"/>
      <c r="H66" s="9"/>
      <c r="I66" s="9"/>
      <c r="J66" s="9"/>
      <c r="K66" s="9"/>
      <c r="L66" s="9"/>
      <c r="M66" s="9"/>
      <c r="N66" s="9"/>
      <c r="O66" s="288"/>
      <c r="P66" s="288"/>
      <c r="Q66" s="288"/>
      <c r="R66" s="288"/>
      <c r="S66" s="288"/>
      <c r="T66" s="288"/>
      <c r="U66" s="288"/>
      <c r="V66" s="288"/>
      <c r="W66" s="288"/>
      <c r="X66" s="288"/>
      <c r="Y66" s="288"/>
      <c r="Z66" s="288"/>
      <c r="AA66" s="288"/>
      <c r="AB66" s="288"/>
      <c r="AC66" s="288"/>
      <c r="AD66" s="9"/>
      <c r="AE66" s="9"/>
      <c r="AF66" s="9"/>
      <c r="AG66" s="9"/>
      <c r="AH66" s="9"/>
    </row>
    <row r="67" spans="1:34" s="63" customFormat="1" ht="27" customHeight="1" x14ac:dyDescent="0.3">
      <c r="A67" s="287"/>
      <c r="B67" s="596" t="s">
        <v>433</v>
      </c>
      <c r="C67" s="597"/>
      <c r="D67" s="597"/>
      <c r="E67" s="597"/>
      <c r="F67" s="597"/>
      <c r="G67" s="597"/>
      <c r="H67" s="597"/>
      <c r="I67" s="597"/>
      <c r="J67" s="597"/>
      <c r="K67" s="597"/>
      <c r="L67" s="597"/>
      <c r="M67" s="597"/>
      <c r="N67" s="598"/>
      <c r="O67" s="293"/>
      <c r="P67" s="293"/>
      <c r="Q67" s="293"/>
      <c r="R67" s="287"/>
      <c r="S67" s="287"/>
      <c r="T67" s="287"/>
      <c r="U67" s="287"/>
      <c r="V67" s="287"/>
      <c r="W67" s="287"/>
      <c r="X67" s="287"/>
      <c r="Y67" s="287"/>
      <c r="Z67" s="287"/>
      <c r="AA67" s="287"/>
      <c r="AB67" s="287"/>
      <c r="AC67" s="287"/>
      <c r="AD67" s="287"/>
      <c r="AE67" s="287"/>
      <c r="AF67" s="287"/>
      <c r="AG67" s="287"/>
      <c r="AH67" s="287"/>
    </row>
    <row r="68" spans="1:34" s="63" customFormat="1" ht="78" customHeight="1" thickBot="1" x14ac:dyDescent="0.35">
      <c r="A68" s="287"/>
      <c r="B68" s="692" t="s">
        <v>697</v>
      </c>
      <c r="C68" s="693"/>
      <c r="D68" s="693"/>
      <c r="E68" s="693"/>
      <c r="F68" s="693"/>
      <c r="G68" s="693"/>
      <c r="H68" s="693"/>
      <c r="I68" s="693"/>
      <c r="J68" s="693"/>
      <c r="K68" s="693"/>
      <c r="L68" s="693"/>
      <c r="M68" s="693"/>
      <c r="N68" s="694"/>
      <c r="O68" s="288"/>
      <c r="P68" s="287"/>
      <c r="Q68" s="287"/>
      <c r="R68" s="287"/>
      <c r="S68" s="287"/>
      <c r="T68" s="287"/>
      <c r="U68" s="287"/>
      <c r="V68" s="287"/>
      <c r="W68" s="287"/>
      <c r="X68" s="287"/>
      <c r="Y68" s="287"/>
      <c r="Z68" s="287"/>
      <c r="AA68" s="287"/>
      <c r="AB68" s="287"/>
      <c r="AC68" s="287"/>
      <c r="AD68" s="287"/>
      <c r="AE68" s="287"/>
      <c r="AF68" s="287"/>
      <c r="AG68" s="287"/>
      <c r="AH68" s="287"/>
    </row>
    <row r="69" spans="1:34" s="63" customFormat="1" x14ac:dyDescent="0.25">
      <c r="A69" s="287"/>
      <c r="B69" s="9"/>
      <c r="C69" s="9"/>
      <c r="D69" s="9"/>
      <c r="E69" s="9"/>
      <c r="F69" s="9"/>
      <c r="G69" s="9"/>
      <c r="H69" s="9"/>
      <c r="I69" s="9"/>
      <c r="J69" s="9"/>
      <c r="K69" s="9"/>
      <c r="L69" s="9"/>
      <c r="M69" s="9"/>
      <c r="N69" s="9"/>
      <c r="O69" s="288"/>
      <c r="P69" s="287"/>
      <c r="Q69" s="287"/>
      <c r="R69" s="287"/>
      <c r="S69" s="287"/>
      <c r="T69" s="287"/>
      <c r="U69" s="287"/>
      <c r="V69" s="287"/>
      <c r="W69" s="287"/>
      <c r="X69" s="287"/>
      <c r="Y69" s="287"/>
      <c r="Z69" s="287"/>
      <c r="AA69" s="287"/>
      <c r="AB69" s="287"/>
      <c r="AC69" s="287"/>
      <c r="AD69" s="287"/>
      <c r="AE69" s="287"/>
      <c r="AF69" s="287"/>
      <c r="AG69" s="287"/>
      <c r="AH69" s="287"/>
    </row>
    <row r="70" spans="1:34" s="63" customFormat="1" x14ac:dyDescent="0.25">
      <c r="A70" s="287"/>
      <c r="B70" s="9"/>
      <c r="C70" s="9"/>
      <c r="D70" s="9"/>
      <c r="E70" s="9"/>
      <c r="F70" s="9"/>
      <c r="G70" s="9"/>
      <c r="H70" s="9"/>
      <c r="I70" s="9"/>
      <c r="J70" s="9"/>
      <c r="K70" s="9"/>
      <c r="L70" s="9"/>
      <c r="M70" s="9"/>
      <c r="N70" s="9"/>
      <c r="O70" s="288"/>
      <c r="P70" s="287"/>
      <c r="Q70" s="287"/>
      <c r="R70" s="287"/>
      <c r="S70" s="287"/>
      <c r="T70" s="287"/>
      <c r="U70" s="287"/>
      <c r="V70" s="287"/>
      <c r="W70" s="287"/>
      <c r="X70" s="287"/>
      <c r="Y70" s="287"/>
      <c r="Z70" s="287"/>
      <c r="AA70" s="287"/>
      <c r="AB70" s="287"/>
      <c r="AC70" s="287"/>
      <c r="AD70" s="287"/>
      <c r="AE70" s="287"/>
      <c r="AF70" s="287"/>
      <c r="AG70" s="287"/>
      <c r="AH70" s="287"/>
    </row>
    <row r="71" spans="1:34" s="63" customFormat="1" ht="14.25" customHeight="1" x14ac:dyDescent="0.3">
      <c r="A71" s="287"/>
      <c r="B71" s="615" t="s">
        <v>316</v>
      </c>
      <c r="C71" s="615"/>
      <c r="D71" s="615"/>
      <c r="E71" s="615"/>
      <c r="F71" s="615"/>
      <c r="G71" s="615"/>
      <c r="H71" s="615"/>
      <c r="I71" s="615"/>
      <c r="J71" s="615"/>
      <c r="K71" s="615"/>
      <c r="L71" s="615"/>
      <c r="M71" s="615"/>
      <c r="N71" s="615"/>
      <c r="O71" s="287"/>
      <c r="P71" s="287"/>
      <c r="Q71" s="287"/>
      <c r="R71" s="287"/>
      <c r="S71" s="287"/>
      <c r="T71" s="287"/>
      <c r="U71" s="287"/>
      <c r="V71" s="287"/>
      <c r="W71" s="287"/>
      <c r="X71" s="287"/>
      <c r="Y71" s="287"/>
      <c r="Z71" s="287"/>
      <c r="AA71" s="287"/>
      <c r="AB71" s="287"/>
      <c r="AC71" s="287"/>
      <c r="AD71" s="287"/>
      <c r="AE71" s="287"/>
      <c r="AF71" s="287"/>
      <c r="AG71" s="287"/>
      <c r="AH71" s="287"/>
    </row>
    <row r="72" spans="1:34" s="63" customFormat="1" x14ac:dyDescent="0.25">
      <c r="A72" s="287"/>
      <c r="B72" s="9"/>
      <c r="C72" s="9"/>
      <c r="D72" s="9"/>
      <c r="E72" s="9"/>
      <c r="F72" s="9"/>
      <c r="G72" s="9"/>
      <c r="H72" s="9"/>
      <c r="I72" s="9"/>
      <c r="J72" s="9"/>
      <c r="K72" s="9"/>
      <c r="L72" s="9"/>
      <c r="M72" s="9"/>
      <c r="N72" s="9"/>
      <c r="O72" s="288"/>
      <c r="P72" s="287"/>
      <c r="Q72" s="287"/>
      <c r="R72" s="287"/>
      <c r="S72" s="287"/>
      <c r="T72" s="287"/>
      <c r="U72" s="287"/>
      <c r="V72" s="287"/>
      <c r="W72" s="287"/>
      <c r="X72" s="287"/>
      <c r="Y72" s="287"/>
      <c r="Z72" s="287"/>
      <c r="AA72" s="287"/>
      <c r="AB72" s="287"/>
      <c r="AC72" s="287"/>
      <c r="AD72" s="287"/>
      <c r="AE72" s="287"/>
      <c r="AF72" s="287"/>
      <c r="AG72" s="287"/>
      <c r="AH72" s="287"/>
    </row>
    <row r="73" spans="1:34" s="63" customFormat="1" x14ac:dyDescent="0.25">
      <c r="A73" s="287"/>
      <c r="B73" s="9"/>
      <c r="C73" s="9"/>
      <c r="D73" s="9"/>
      <c r="E73" s="9"/>
      <c r="F73" s="9"/>
      <c r="G73" s="9"/>
      <c r="H73" s="9"/>
      <c r="I73" s="9"/>
      <c r="J73" s="9"/>
      <c r="K73" s="9"/>
      <c r="L73" s="9"/>
      <c r="M73" s="9"/>
      <c r="N73" s="9"/>
      <c r="O73" s="288"/>
      <c r="P73" s="287"/>
      <c r="Q73" s="287"/>
      <c r="R73" s="287"/>
      <c r="S73" s="287"/>
      <c r="T73" s="287"/>
      <c r="U73" s="287"/>
      <c r="V73" s="287"/>
      <c r="W73" s="287"/>
      <c r="X73" s="287"/>
      <c r="Y73" s="287"/>
      <c r="Z73" s="287"/>
      <c r="AA73" s="287"/>
      <c r="AB73" s="287"/>
      <c r="AC73" s="287"/>
      <c r="AD73" s="287"/>
      <c r="AE73" s="287"/>
      <c r="AF73" s="287"/>
      <c r="AG73" s="287"/>
      <c r="AH73" s="287"/>
    </row>
    <row r="74" spans="1:34" s="63" customFormat="1" x14ac:dyDescent="0.25">
      <c r="A74" s="287"/>
      <c r="B74" s="9"/>
      <c r="C74" s="9"/>
      <c r="D74" s="9"/>
      <c r="E74" s="9"/>
      <c r="F74" s="9"/>
      <c r="G74" s="9"/>
      <c r="H74" s="9"/>
      <c r="I74" s="9"/>
      <c r="J74" s="9"/>
      <c r="K74" s="9"/>
      <c r="L74" s="9"/>
      <c r="M74" s="9"/>
      <c r="N74" s="9"/>
      <c r="O74" s="288"/>
      <c r="P74" s="287"/>
      <c r="Q74" s="287"/>
      <c r="R74" s="287"/>
      <c r="S74" s="287"/>
      <c r="T74" s="287"/>
      <c r="U74" s="287"/>
      <c r="V74" s="287"/>
      <c r="W74" s="287"/>
      <c r="X74" s="287"/>
      <c r="Y74" s="287"/>
      <c r="Z74" s="287"/>
      <c r="AA74" s="287"/>
      <c r="AB74" s="287"/>
      <c r="AC74" s="287"/>
      <c r="AD74" s="287"/>
      <c r="AE74" s="287"/>
      <c r="AF74" s="287"/>
      <c r="AG74" s="287"/>
      <c r="AH74" s="287"/>
    </row>
    <row r="75" spans="1:34" s="63" customFormat="1" x14ac:dyDescent="0.25">
      <c r="A75" s="287"/>
      <c r="B75" s="9"/>
      <c r="C75" s="9"/>
      <c r="D75" s="9"/>
      <c r="E75" s="9"/>
      <c r="F75" s="9"/>
      <c r="G75" s="9"/>
      <c r="H75" s="9"/>
      <c r="I75" s="9"/>
      <c r="J75" s="9"/>
      <c r="K75" s="9"/>
      <c r="L75" s="9"/>
      <c r="M75" s="9"/>
      <c r="N75" s="9"/>
      <c r="O75" s="288"/>
      <c r="P75" s="287"/>
      <c r="Q75" s="287"/>
      <c r="R75" s="287"/>
      <c r="S75" s="287"/>
      <c r="T75" s="287"/>
      <c r="U75" s="287"/>
      <c r="V75" s="287"/>
      <c r="W75" s="287"/>
      <c r="X75" s="287"/>
      <c r="Y75" s="287"/>
      <c r="Z75" s="287"/>
      <c r="AA75" s="287"/>
      <c r="AB75" s="287"/>
      <c r="AC75" s="287"/>
      <c r="AD75" s="287"/>
      <c r="AE75" s="287"/>
      <c r="AF75" s="287"/>
      <c r="AG75" s="287"/>
      <c r="AH75" s="287"/>
    </row>
    <row r="76" spans="1:34" s="63" customFormat="1" ht="117.75" customHeight="1" x14ac:dyDescent="0.3">
      <c r="A76" s="287"/>
      <c r="B76" s="566" t="s">
        <v>696</v>
      </c>
      <c r="C76" s="601"/>
      <c r="D76" s="601"/>
      <c r="E76" s="601"/>
      <c r="F76" s="601"/>
      <c r="G76" s="601"/>
      <c r="H76" s="601"/>
      <c r="I76" s="601"/>
      <c r="J76" s="601"/>
      <c r="K76" s="601"/>
      <c r="L76" s="601"/>
      <c r="M76" s="601"/>
      <c r="N76" s="601"/>
      <c r="O76" s="294"/>
      <c r="P76" s="294"/>
      <c r="Q76" s="294"/>
      <c r="R76" s="287"/>
      <c r="S76" s="287"/>
      <c r="T76" s="287"/>
      <c r="U76" s="287"/>
      <c r="V76" s="287"/>
      <c r="W76" s="287"/>
      <c r="X76" s="287"/>
      <c r="Y76" s="287"/>
      <c r="Z76" s="287"/>
      <c r="AA76" s="287"/>
      <c r="AB76" s="287"/>
      <c r="AC76" s="287"/>
      <c r="AD76" s="287"/>
      <c r="AE76" s="287"/>
      <c r="AF76" s="287"/>
      <c r="AG76" s="287"/>
      <c r="AH76" s="287"/>
    </row>
  </sheetData>
  <mergeCells count="148">
    <mergeCell ref="C53:N56"/>
    <mergeCell ref="C43:N46"/>
    <mergeCell ref="C29:N32"/>
    <mergeCell ref="AB36:AB37"/>
    <mergeCell ref="AA36:AA37"/>
    <mergeCell ref="Z36:Z37"/>
    <mergeCell ref="Y36:Y37"/>
    <mergeCell ref="X36:X37"/>
    <mergeCell ref="B68:N68"/>
    <mergeCell ref="Q53:Q56"/>
    <mergeCell ref="S48:S51"/>
    <mergeCell ref="R48:R51"/>
    <mergeCell ref="R43:R46"/>
    <mergeCell ref="Q48:Q51"/>
    <mergeCell ref="C41:N41"/>
    <mergeCell ref="V43:V46"/>
    <mergeCell ref="X53:X56"/>
    <mergeCell ref="W53:W56"/>
    <mergeCell ref="V53:V56"/>
    <mergeCell ref="U53:U56"/>
    <mergeCell ref="T53:T56"/>
    <mergeCell ref="X48:X51"/>
    <mergeCell ref="W48:W51"/>
    <mergeCell ref="V48:V51"/>
    <mergeCell ref="X27:X28"/>
    <mergeCell ref="C37:N37"/>
    <mergeCell ref="B36:B37"/>
    <mergeCell ref="R36:R37"/>
    <mergeCell ref="Q36:Q37"/>
    <mergeCell ref="P36:P37"/>
    <mergeCell ref="O36:O37"/>
    <mergeCell ref="W36:W37"/>
    <mergeCell ref="V36:V37"/>
    <mergeCell ref="U36:U37"/>
    <mergeCell ref="T36:T37"/>
    <mergeCell ref="S36:S37"/>
    <mergeCell ref="B27:B28"/>
    <mergeCell ref="C28:N28"/>
    <mergeCell ref="Q27:Q28"/>
    <mergeCell ref="P27:P28"/>
    <mergeCell ref="O27:O28"/>
    <mergeCell ref="W27:W28"/>
    <mergeCell ref="V27:V28"/>
    <mergeCell ref="U27:U28"/>
    <mergeCell ref="T27:T28"/>
    <mergeCell ref="S27:S28"/>
    <mergeCell ref="R27:R28"/>
    <mergeCell ref="B16:G16"/>
    <mergeCell ref="H16:K16"/>
    <mergeCell ref="L16:N16"/>
    <mergeCell ref="B17:G17"/>
    <mergeCell ref="H17:K17"/>
    <mergeCell ref="L17:N17"/>
    <mergeCell ref="S53:S56"/>
    <mergeCell ref="R53:R56"/>
    <mergeCell ref="T43:T46"/>
    <mergeCell ref="B19:N19"/>
    <mergeCell ref="B20:N20"/>
    <mergeCell ref="C22:N22"/>
    <mergeCell ref="P48:P51"/>
    <mergeCell ref="O48:O51"/>
    <mergeCell ref="C36:N36"/>
    <mergeCell ref="C27:N27"/>
    <mergeCell ref="C38:N38"/>
    <mergeCell ref="C39:N39"/>
    <mergeCell ref="C40:N40"/>
    <mergeCell ref="B43:B46"/>
    <mergeCell ref="B40:B42"/>
    <mergeCell ref="P29:P32"/>
    <mergeCell ref="O29:O32"/>
    <mergeCell ref="P43:P46"/>
    <mergeCell ref="U48:U51"/>
    <mergeCell ref="T48:T51"/>
    <mergeCell ref="X29:X32"/>
    <mergeCell ref="W29:W32"/>
    <mergeCell ref="Q29:Q32"/>
    <mergeCell ref="V29:V32"/>
    <mergeCell ref="U29:U32"/>
    <mergeCell ref="T29:T32"/>
    <mergeCell ref="S29:S32"/>
    <mergeCell ref="R29:R32"/>
    <mergeCell ref="X43:X46"/>
    <mergeCell ref="W43:W46"/>
    <mergeCell ref="U43:U46"/>
    <mergeCell ref="AE26:AH26"/>
    <mergeCell ref="AE40:AH40"/>
    <mergeCell ref="Y43:Y46"/>
    <mergeCell ref="AE29:AH32"/>
    <mergeCell ref="AC29:AC32"/>
    <mergeCell ref="AB29:AB32"/>
    <mergeCell ref="AA29:AA32"/>
    <mergeCell ref="Z29:Z32"/>
    <mergeCell ref="Y29:Y32"/>
    <mergeCell ref="AH27:AH28"/>
    <mergeCell ref="AG27:AG28"/>
    <mergeCell ref="AF27:AF28"/>
    <mergeCell ref="AE27:AE28"/>
    <mergeCell ref="AC27:AC28"/>
    <mergeCell ref="AB27:AB28"/>
    <mergeCell ref="AA27:AA28"/>
    <mergeCell ref="Z27:Z28"/>
    <mergeCell ref="Y27:Y28"/>
    <mergeCell ref="AH36:AH37"/>
    <mergeCell ref="AG36:AG37"/>
    <mergeCell ref="AF36:AF37"/>
    <mergeCell ref="AE36:AE37"/>
    <mergeCell ref="AC36:AC37"/>
    <mergeCell ref="AE53:AH56"/>
    <mergeCell ref="AE48:AH51"/>
    <mergeCell ref="AA43:AA46"/>
    <mergeCell ref="Z43:Z46"/>
    <mergeCell ref="Z48:Z51"/>
    <mergeCell ref="Y48:Y51"/>
    <mergeCell ref="AC53:AC56"/>
    <mergeCell ref="AB53:AB56"/>
    <mergeCell ref="AC48:AC51"/>
    <mergeCell ref="AB48:AB51"/>
    <mergeCell ref="AC43:AC46"/>
    <mergeCell ref="AB43:AB46"/>
    <mergeCell ref="AA53:AA56"/>
    <mergeCell ref="Z53:Z56"/>
    <mergeCell ref="Y53:Y56"/>
    <mergeCell ref="AA48:AA51"/>
    <mergeCell ref="AE43:AH46"/>
    <mergeCell ref="B67:N67"/>
    <mergeCell ref="S43:S46"/>
    <mergeCell ref="B76:N76"/>
    <mergeCell ref="B25:N25"/>
    <mergeCell ref="C57:N57"/>
    <mergeCell ref="C64:N64"/>
    <mergeCell ref="C63:N63"/>
    <mergeCell ref="C62:N62"/>
    <mergeCell ref="C61:N61"/>
    <mergeCell ref="C60:N60"/>
    <mergeCell ref="B53:B56"/>
    <mergeCell ref="B48:B51"/>
    <mergeCell ref="C58:N58"/>
    <mergeCell ref="C59:N59"/>
    <mergeCell ref="B29:B32"/>
    <mergeCell ref="C48:N51"/>
    <mergeCell ref="B71:N71"/>
    <mergeCell ref="P53:P56"/>
    <mergeCell ref="O53:O56"/>
    <mergeCell ref="C52:N52"/>
    <mergeCell ref="C42:N42"/>
    <mergeCell ref="C47:N47"/>
    <mergeCell ref="Q43:Q46"/>
    <mergeCell ref="O43:O46"/>
  </mergeCells>
  <conditionalFormatting sqref="O27:AC27 O36:AC36 O41:AC42 O52:AC52 O57:AC64 P39:AC39 O38">
    <cfRule type="containsText" dxfId="451" priority="205" operator="containsText" text="0">
      <formula>NOT(ISERROR(SEARCH("0",O27)))</formula>
    </cfRule>
    <cfRule type="containsText" dxfId="450" priority="206" operator="containsText" text="1">
      <formula>NOT(ISERROR(SEARCH("1",O27)))</formula>
    </cfRule>
  </conditionalFormatting>
  <conditionalFormatting sqref="O36">
    <cfRule type="expression" dxfId="449" priority="204">
      <formula>UPPER($O$27)="1"</formula>
    </cfRule>
  </conditionalFormatting>
  <conditionalFormatting sqref="P36 P38">
    <cfRule type="expression" dxfId="448" priority="203">
      <formula>UPPER($P$27)="1"</formula>
    </cfRule>
  </conditionalFormatting>
  <conditionalFormatting sqref="Q36 Q38">
    <cfRule type="expression" dxfId="447" priority="202">
      <formula>UPPER($Q$27)="1"</formula>
    </cfRule>
  </conditionalFormatting>
  <conditionalFormatting sqref="R36 R38">
    <cfRule type="expression" dxfId="446" priority="201">
      <formula>UPPER($R$27)="1"</formula>
    </cfRule>
  </conditionalFormatting>
  <conditionalFormatting sqref="S36 S38">
    <cfRule type="expression" dxfId="445" priority="200">
      <formula>UPPER($S$27)="1"</formula>
    </cfRule>
  </conditionalFormatting>
  <conditionalFormatting sqref="T36 T38">
    <cfRule type="expression" dxfId="444" priority="199">
      <formula>UPPER($T$27)="1"</formula>
    </cfRule>
  </conditionalFormatting>
  <conditionalFormatting sqref="U36 U38">
    <cfRule type="expression" dxfId="443" priority="198">
      <formula>UPPER($U$27)="1"</formula>
    </cfRule>
  </conditionalFormatting>
  <conditionalFormatting sqref="V36 V38">
    <cfRule type="expression" dxfId="442" priority="197">
      <formula>UPPER($V$27)="1"</formula>
    </cfRule>
  </conditionalFormatting>
  <conditionalFormatting sqref="W36 W38">
    <cfRule type="expression" dxfId="441" priority="196">
      <formula>UPPER($W$27)="1"</formula>
    </cfRule>
  </conditionalFormatting>
  <conditionalFormatting sqref="X36 X38">
    <cfRule type="expression" dxfId="440" priority="195">
      <formula>UPPER($X$27)="1"</formula>
    </cfRule>
  </conditionalFormatting>
  <conditionalFormatting sqref="Y36 Y38">
    <cfRule type="expression" dxfId="439" priority="194">
      <formula>UPPER($Y$27)="1"</formula>
    </cfRule>
  </conditionalFormatting>
  <conditionalFormatting sqref="Z36 Z38">
    <cfRule type="expression" dxfId="438" priority="193">
      <formula>UPPER($Z$27)="1"</formula>
    </cfRule>
  </conditionalFormatting>
  <conditionalFormatting sqref="AA36 AA38">
    <cfRule type="expression" dxfId="437" priority="192">
      <formula>UPPER($AA$27)="1"</formula>
    </cfRule>
  </conditionalFormatting>
  <conditionalFormatting sqref="AB36 AB38">
    <cfRule type="expression" dxfId="436" priority="191">
      <formula>UPPER($AB$27)="1"</formula>
    </cfRule>
  </conditionalFormatting>
  <conditionalFormatting sqref="AC36 AC38">
    <cfRule type="expression" dxfId="435" priority="190">
      <formula>UPPER($AC$27)="1"</formula>
    </cfRule>
  </conditionalFormatting>
  <conditionalFormatting sqref="O29:O32">
    <cfRule type="expression" dxfId="434" priority="64">
      <formula>UPPER($O$27)="n/a"</formula>
    </cfRule>
    <cfRule type="expression" dxfId="433" priority="189">
      <formula>UPPER($O$27)="0"</formula>
    </cfRule>
  </conditionalFormatting>
  <conditionalFormatting sqref="P29:P32">
    <cfRule type="expression" dxfId="432" priority="63">
      <formula>UPPER($P$27)="n/a"</formula>
    </cfRule>
    <cfRule type="expression" dxfId="431" priority="188">
      <formula>UPPER($P$27)="0"</formula>
    </cfRule>
  </conditionalFormatting>
  <conditionalFormatting sqref="Q29:Q32">
    <cfRule type="expression" dxfId="430" priority="62">
      <formula>UPPER($Q$27)="n/a"</formula>
    </cfRule>
    <cfRule type="expression" dxfId="429" priority="187">
      <formula>UPPER($Q$27)="0"</formula>
    </cfRule>
  </conditionalFormatting>
  <conditionalFormatting sqref="R29:R32">
    <cfRule type="expression" dxfId="428" priority="61">
      <formula>UPPER($R$27)="n/a"</formula>
    </cfRule>
    <cfRule type="expression" dxfId="427" priority="186">
      <formula>UPPER($R$27)="0"</formula>
    </cfRule>
  </conditionalFormatting>
  <conditionalFormatting sqref="S29:S32">
    <cfRule type="expression" dxfId="426" priority="60">
      <formula>UPPER($S$27)="n/a"</formula>
    </cfRule>
    <cfRule type="expression" dxfId="425" priority="185">
      <formula>UPPER($S$27)="0"</formula>
    </cfRule>
  </conditionalFormatting>
  <conditionalFormatting sqref="T29:T32">
    <cfRule type="expression" dxfId="424" priority="59">
      <formula>UPPER($T$27)="n/a"</formula>
    </cfRule>
    <cfRule type="expression" dxfId="423" priority="184">
      <formula>UPPER($T$27)="0"</formula>
    </cfRule>
  </conditionalFormatting>
  <conditionalFormatting sqref="U29:U32">
    <cfRule type="expression" dxfId="422" priority="58">
      <formula>UPPER($U$27)="n/a"</formula>
    </cfRule>
    <cfRule type="expression" dxfId="421" priority="183">
      <formula>UPPER($U$27)="0"</formula>
    </cfRule>
  </conditionalFormatting>
  <conditionalFormatting sqref="V29:V32">
    <cfRule type="expression" dxfId="420" priority="57">
      <formula>UPPER($V$27)="n/a"</formula>
    </cfRule>
    <cfRule type="expression" dxfId="419" priority="182">
      <formula>UPPER($V$27)="0"</formula>
    </cfRule>
  </conditionalFormatting>
  <conditionalFormatting sqref="W29:W32">
    <cfRule type="expression" dxfId="418" priority="56">
      <formula>UPPER($W$27)="n/a"</formula>
    </cfRule>
    <cfRule type="expression" dxfId="417" priority="181">
      <formula>UPPER($W$27)="0"</formula>
    </cfRule>
  </conditionalFormatting>
  <conditionalFormatting sqref="X29:X32">
    <cfRule type="expression" dxfId="416" priority="55">
      <formula>UPPER($X$27)="n/a"</formula>
    </cfRule>
    <cfRule type="expression" dxfId="415" priority="180">
      <formula>UPPER($X$27)="0"</formula>
    </cfRule>
  </conditionalFormatting>
  <conditionalFormatting sqref="Y29:Y32">
    <cfRule type="expression" dxfId="414" priority="54">
      <formula>UPPER($Y$27)="n/a"</formula>
    </cfRule>
    <cfRule type="expression" dxfId="413" priority="179">
      <formula>UPPER($Y$27)="0"</formula>
    </cfRule>
  </conditionalFormatting>
  <conditionalFormatting sqref="Z29:Z32">
    <cfRule type="expression" dxfId="412" priority="53">
      <formula>UPPER($Z$27)="n/a"</formula>
    </cfRule>
    <cfRule type="expression" dxfId="411" priority="178">
      <formula>UPPER($Z$27)="0"</formula>
    </cfRule>
  </conditionalFormatting>
  <conditionalFormatting sqref="AA29:AA32">
    <cfRule type="expression" dxfId="410" priority="52">
      <formula>UPPER($AA$27)="n/a"</formula>
    </cfRule>
    <cfRule type="expression" dxfId="409" priority="177">
      <formula>UPPER($AA$27)="0"</formula>
    </cfRule>
  </conditionalFormatting>
  <conditionalFormatting sqref="AB29:AB32">
    <cfRule type="expression" dxfId="408" priority="51">
      <formula>UPPER($AB$27)="n/a"</formula>
    </cfRule>
    <cfRule type="expression" dxfId="407" priority="176">
      <formula>UPPER($AB$27)="0"</formula>
    </cfRule>
  </conditionalFormatting>
  <conditionalFormatting sqref="AC29:AC32">
    <cfRule type="expression" dxfId="406" priority="50">
      <formula>UPPER($AC$27)="n/a"</formula>
    </cfRule>
    <cfRule type="expression" dxfId="405" priority="175">
      <formula>UPPER($AC$27)="0"</formula>
    </cfRule>
  </conditionalFormatting>
  <conditionalFormatting sqref="P41:P46">
    <cfRule type="expression" dxfId="404" priority="173">
      <formula>UPPER($P$39)="0"</formula>
    </cfRule>
  </conditionalFormatting>
  <conditionalFormatting sqref="Q41:Q46">
    <cfRule type="expression" dxfId="403" priority="172">
      <formula>UPPER($Q$39)="0"</formula>
    </cfRule>
  </conditionalFormatting>
  <conditionalFormatting sqref="R41:R46">
    <cfRule type="expression" dxfId="402" priority="171">
      <formula>UPPER($R$39)="0"</formula>
    </cfRule>
  </conditionalFormatting>
  <conditionalFormatting sqref="S41:S46">
    <cfRule type="expression" dxfId="401" priority="170">
      <formula>UPPER($S$39)="0"</formula>
    </cfRule>
  </conditionalFormatting>
  <conditionalFormatting sqref="T41:T46">
    <cfRule type="expression" dxfId="400" priority="169">
      <formula>UPPER($T$39)="0"</formula>
    </cfRule>
  </conditionalFormatting>
  <conditionalFormatting sqref="U41:U46">
    <cfRule type="expression" dxfId="399" priority="168">
      <formula>UPPER($U$39)="0"</formula>
    </cfRule>
  </conditionalFormatting>
  <conditionalFormatting sqref="V41:V46">
    <cfRule type="expression" dxfId="398" priority="167">
      <formula>UPPER($V$39)="0"</formula>
    </cfRule>
  </conditionalFormatting>
  <conditionalFormatting sqref="W41:W46">
    <cfRule type="expression" dxfId="397" priority="166">
      <formula>UPPER($W$39)="0"</formula>
    </cfRule>
  </conditionalFormatting>
  <conditionalFormatting sqref="X41:X46">
    <cfRule type="expression" dxfId="396" priority="165">
      <formula>UPPER($X$39)="0"</formula>
    </cfRule>
  </conditionalFormatting>
  <conditionalFormatting sqref="Y41:Y46">
    <cfRule type="expression" dxfId="395" priority="164">
      <formula>UPPER($Y$39)="0"</formula>
    </cfRule>
  </conditionalFormatting>
  <conditionalFormatting sqref="Z41:Z46">
    <cfRule type="expression" dxfId="394" priority="163">
      <formula>UPPER($Z$39)="0"</formula>
    </cfRule>
  </conditionalFormatting>
  <conditionalFormatting sqref="AA41:AA46">
    <cfRule type="expression" dxfId="393" priority="162">
      <formula>UPPER($AA$39)="0"</formula>
    </cfRule>
  </conditionalFormatting>
  <conditionalFormatting sqref="AB41:AB46">
    <cfRule type="expression" dxfId="392" priority="161">
      <formula>UPPER($AB$39)="0"</formula>
    </cfRule>
  </conditionalFormatting>
  <conditionalFormatting sqref="AC41:AC46">
    <cfRule type="expression" dxfId="391" priority="160">
      <formula>UPPER($AC$39)="0"</formula>
    </cfRule>
  </conditionalFormatting>
  <conditionalFormatting sqref="O53:O56">
    <cfRule type="expression" dxfId="390" priority="142">
      <formula>UPPER($O$52)="0"</formula>
    </cfRule>
  </conditionalFormatting>
  <conditionalFormatting sqref="P53:P56">
    <cfRule type="expression" dxfId="389" priority="141">
      <formula>UPPER($P$52)="0"</formula>
    </cfRule>
  </conditionalFormatting>
  <conditionalFormatting sqref="Q53:Q56">
    <cfRule type="expression" dxfId="388" priority="140">
      <formula>UPPER($Q$52)="0"</formula>
    </cfRule>
  </conditionalFormatting>
  <conditionalFormatting sqref="R53:R56">
    <cfRule type="expression" dxfId="387" priority="139">
      <formula>UPPER($R$52)="0"</formula>
    </cfRule>
  </conditionalFormatting>
  <conditionalFormatting sqref="S53:S56">
    <cfRule type="expression" dxfId="386" priority="138">
      <formula>UPPER($S$52)="0"</formula>
    </cfRule>
  </conditionalFormatting>
  <conditionalFormatting sqref="T53:T56">
    <cfRule type="expression" dxfId="385" priority="137">
      <formula>UPPER($T$52)="0"</formula>
    </cfRule>
  </conditionalFormatting>
  <conditionalFormatting sqref="U53:U56">
    <cfRule type="expression" dxfId="384" priority="136">
      <formula>UPPER($U$52)="0"</formula>
    </cfRule>
  </conditionalFormatting>
  <conditionalFormatting sqref="V53:V56">
    <cfRule type="expression" dxfId="383" priority="135">
      <formula>UPPER($V$52)="0"</formula>
    </cfRule>
  </conditionalFormatting>
  <conditionalFormatting sqref="W53:W56">
    <cfRule type="expression" dxfId="382" priority="134">
      <formula>UPPER($W$52)="0"</formula>
    </cfRule>
  </conditionalFormatting>
  <conditionalFormatting sqref="X53:X56">
    <cfRule type="expression" dxfId="381" priority="133">
      <formula>UPPER($X$52)="0"</formula>
    </cfRule>
  </conditionalFormatting>
  <conditionalFormatting sqref="Y53:Y56">
    <cfRule type="expression" dxfId="380" priority="132">
      <formula>UPPER($Y$52)="0"</formula>
    </cfRule>
  </conditionalFormatting>
  <conditionalFormatting sqref="Z53:Z56">
    <cfRule type="expression" dxfId="379" priority="131">
      <formula>UPPER($Z$52)="0"</formula>
    </cfRule>
  </conditionalFormatting>
  <conditionalFormatting sqref="AA53:AA56">
    <cfRule type="expression" dxfId="378" priority="130">
      <formula>UPPER($AA$52)="0"</formula>
    </cfRule>
  </conditionalFormatting>
  <conditionalFormatting sqref="AB53:AB56">
    <cfRule type="expression" dxfId="377" priority="129">
      <formula>UPPER($AB$52)="0"</formula>
    </cfRule>
  </conditionalFormatting>
  <conditionalFormatting sqref="AC53:AC56">
    <cfRule type="expression" dxfId="376" priority="128">
      <formula>UPPER($AC$52)="0"</formula>
    </cfRule>
  </conditionalFormatting>
  <conditionalFormatting sqref="O64">
    <cfRule type="expression" dxfId="375" priority="127">
      <formula>UPPER($O$63)="0"</formula>
    </cfRule>
  </conditionalFormatting>
  <conditionalFormatting sqref="P64">
    <cfRule type="expression" dxfId="374" priority="126">
      <formula>UPPER($P$63)="0"</formula>
    </cfRule>
  </conditionalFormatting>
  <conditionalFormatting sqref="Q64">
    <cfRule type="expression" dxfId="373" priority="125">
      <formula>UPPER($Q$63)="0"</formula>
    </cfRule>
  </conditionalFormatting>
  <conditionalFormatting sqref="R64">
    <cfRule type="expression" dxfId="372" priority="124">
      <formula>UPPER($R$63)="0"</formula>
    </cfRule>
  </conditionalFormatting>
  <conditionalFormatting sqref="S64">
    <cfRule type="expression" dxfId="371" priority="123">
      <formula>UPPER($S$63)="0"</formula>
    </cfRule>
  </conditionalFormatting>
  <conditionalFormatting sqref="T64">
    <cfRule type="expression" dxfId="370" priority="122">
      <formula>UPPER($T$63)="0"</formula>
    </cfRule>
  </conditionalFormatting>
  <conditionalFormatting sqref="U64">
    <cfRule type="expression" dxfId="369" priority="121">
      <formula>UPPER($U$63)="0"</formula>
    </cfRule>
  </conditionalFormatting>
  <conditionalFormatting sqref="V64">
    <cfRule type="expression" dxfId="368" priority="120">
      <formula>UPPER($V$63)="0"</formula>
    </cfRule>
  </conditionalFormatting>
  <conditionalFormatting sqref="W64">
    <cfRule type="expression" dxfId="367" priority="119">
      <formula>UPPER($W$63)="0"</formula>
    </cfRule>
  </conditionalFormatting>
  <conditionalFormatting sqref="X64">
    <cfRule type="expression" dxfId="366" priority="118">
      <formula>UPPER($X$63)="0"</formula>
    </cfRule>
  </conditionalFormatting>
  <conditionalFormatting sqref="Y64">
    <cfRule type="expression" dxfId="365" priority="117">
      <formula>UPPER($Y$63)="0"</formula>
    </cfRule>
  </conditionalFormatting>
  <conditionalFormatting sqref="Z64">
    <cfRule type="expression" dxfId="364" priority="116">
      <formula>UPPER($Z$63)="0"</formula>
    </cfRule>
  </conditionalFormatting>
  <conditionalFormatting sqref="AA64">
    <cfRule type="expression" dxfId="363" priority="115">
      <formula>UPPER($AA$63)="0"</formula>
    </cfRule>
  </conditionalFormatting>
  <conditionalFormatting sqref="AB64">
    <cfRule type="expression" dxfId="362" priority="114">
      <formula>UPPER($AB$63)="0"</formula>
    </cfRule>
  </conditionalFormatting>
  <conditionalFormatting sqref="AC64">
    <cfRule type="expression" dxfId="361" priority="113">
      <formula>UPPER($AC$63)="0"</formula>
    </cfRule>
  </conditionalFormatting>
  <conditionalFormatting sqref="O47:AC47">
    <cfRule type="containsText" dxfId="360" priority="111" operator="containsText" text="0">
      <formula>NOT(ISERROR(SEARCH("0",O47)))</formula>
    </cfRule>
    <cfRule type="containsText" dxfId="359" priority="112" operator="containsText" text="1">
      <formula>NOT(ISERROR(SEARCH("1",O47)))</formula>
    </cfRule>
  </conditionalFormatting>
  <conditionalFormatting sqref="P38">
    <cfRule type="expression" dxfId="358" priority="78">
      <formula>UPPER($P$36)="n/a"</formula>
    </cfRule>
    <cfRule type="expression" dxfId="357" priority="94">
      <formula>UPPER($P$36)="0"</formula>
    </cfRule>
  </conditionalFormatting>
  <conditionalFormatting sqref="Q38">
    <cfRule type="expression" dxfId="356" priority="77">
      <formula>UPPER($Q$36)="n/a"</formula>
    </cfRule>
    <cfRule type="expression" dxfId="355" priority="93">
      <formula>UPPER($Q$36)="0"</formula>
    </cfRule>
  </conditionalFormatting>
  <conditionalFormatting sqref="R38">
    <cfRule type="expression" dxfId="354" priority="76">
      <formula>UPPER($R$36)="n/a"</formula>
    </cfRule>
    <cfRule type="expression" dxfId="353" priority="92">
      <formula>UPPER($R$36)="0"</formula>
    </cfRule>
  </conditionalFormatting>
  <conditionalFormatting sqref="S38">
    <cfRule type="expression" dxfId="352" priority="75">
      <formula>UPPER($S$36)="n/a"</formula>
    </cfRule>
    <cfRule type="expression" dxfId="351" priority="91">
      <formula>UPPER($S$36)="0"</formula>
    </cfRule>
  </conditionalFormatting>
  <conditionalFormatting sqref="T38">
    <cfRule type="expression" dxfId="350" priority="74">
      <formula>UPPER($T$36)="n/a"</formula>
    </cfRule>
    <cfRule type="expression" dxfId="349" priority="90">
      <formula>UPPER($T$36)="0"</formula>
    </cfRule>
  </conditionalFormatting>
  <conditionalFormatting sqref="U38">
    <cfRule type="expression" dxfId="348" priority="73">
      <formula>UPPER($U$36)="n/a"</formula>
    </cfRule>
    <cfRule type="expression" dxfId="347" priority="89">
      <formula>UPPER($U$36)="0"</formula>
    </cfRule>
  </conditionalFormatting>
  <conditionalFormatting sqref="V38">
    <cfRule type="expression" dxfId="346" priority="72">
      <formula>UPPER($V$36)="n/a"</formula>
    </cfRule>
    <cfRule type="expression" dxfId="345" priority="88">
      <formula>UPPER($V$36)="0"</formula>
    </cfRule>
  </conditionalFormatting>
  <conditionalFormatting sqref="W38">
    <cfRule type="expression" dxfId="344" priority="71">
      <formula>UPPER($W$36)="n/a"</formula>
    </cfRule>
    <cfRule type="expression" dxfId="343" priority="87">
      <formula>UPPER($W$36)="0"</formula>
    </cfRule>
  </conditionalFormatting>
  <conditionalFormatting sqref="X38">
    <cfRule type="expression" dxfId="342" priority="70">
      <formula>UPPER($X$36)="n/a"</formula>
    </cfRule>
    <cfRule type="expression" dxfId="341" priority="86">
      <formula>UPPER($X$36)="0"</formula>
    </cfRule>
  </conditionalFormatting>
  <conditionalFormatting sqref="Y38">
    <cfRule type="expression" dxfId="340" priority="69">
      <formula>UPPER($Y$36)="n/a"</formula>
    </cfRule>
    <cfRule type="expression" dxfId="339" priority="85">
      <formula>UPPER($Y$36)="0"</formula>
    </cfRule>
  </conditionalFormatting>
  <conditionalFormatting sqref="Z38">
    <cfRule type="expression" dxfId="338" priority="68">
      <formula>UPPER($Z$36)="n/a"</formula>
    </cfRule>
    <cfRule type="expression" dxfId="337" priority="84">
      <formula>UPPER($Z$36)="0"</formula>
    </cfRule>
  </conditionalFormatting>
  <conditionalFormatting sqref="AA38">
    <cfRule type="expression" dxfId="336" priority="67">
      <formula>UPPER($AA$36)="n/a"</formula>
    </cfRule>
    <cfRule type="expression" dxfId="335" priority="83">
      <formula>UPPER($AA$36)="0"</formula>
    </cfRule>
  </conditionalFormatting>
  <conditionalFormatting sqref="AB38">
    <cfRule type="expression" dxfId="334" priority="66">
      <formula>UPPER($AB$36)="n/a"</formula>
    </cfRule>
    <cfRule type="expression" dxfId="333" priority="82">
      <formula>UPPER($AB$36)="0"</formula>
    </cfRule>
  </conditionalFormatting>
  <conditionalFormatting sqref="AC38">
    <cfRule type="expression" dxfId="332" priority="65">
      <formula>UPPER($AC$36)="n/a"</formula>
    </cfRule>
    <cfRule type="expression" dxfId="331" priority="81">
      <formula>UPPER($AC$36)="0"</formula>
    </cfRule>
  </conditionalFormatting>
  <conditionalFormatting sqref="O27:AC27 O36:AC36">
    <cfRule type="containsText" dxfId="330" priority="80" operator="containsText" text="n/a">
      <formula>NOT(ISERROR(SEARCH("n/a",O27)))</formula>
    </cfRule>
  </conditionalFormatting>
  <conditionalFormatting sqref="O48:O51">
    <cfRule type="expression" dxfId="329" priority="34">
      <formula>UPPER($O$47)="0"</formula>
    </cfRule>
  </conditionalFormatting>
  <conditionalFormatting sqref="P48:P51">
    <cfRule type="expression" dxfId="328" priority="33">
      <formula>UPPER($P$47)="0"</formula>
    </cfRule>
  </conditionalFormatting>
  <conditionalFormatting sqref="Q48:Q51">
    <cfRule type="expression" dxfId="327" priority="32">
      <formula>UPPER($Q$47)="0"</formula>
    </cfRule>
  </conditionalFormatting>
  <conditionalFormatting sqref="R48:R51">
    <cfRule type="expression" dxfId="326" priority="31">
      <formula>UPPER($R$47)="0"</formula>
    </cfRule>
  </conditionalFormatting>
  <conditionalFormatting sqref="S48:S51">
    <cfRule type="expression" dxfId="325" priority="30">
      <formula>UPPER($S$47)="0"</formula>
    </cfRule>
  </conditionalFormatting>
  <conditionalFormatting sqref="T48:T51">
    <cfRule type="expression" dxfId="324" priority="29">
      <formula>UPPER($T$47)="0"</formula>
    </cfRule>
  </conditionalFormatting>
  <conditionalFormatting sqref="U48:U51">
    <cfRule type="expression" dxfId="323" priority="28">
      <formula>UPPER($U$47)="0"</formula>
    </cfRule>
  </conditionalFormatting>
  <conditionalFormatting sqref="V48:V51">
    <cfRule type="expression" dxfId="322" priority="27">
      <formula>UPPER($V$47)="0"</formula>
    </cfRule>
  </conditionalFormatting>
  <conditionalFormatting sqref="W48:W51">
    <cfRule type="expression" dxfId="321" priority="26">
      <formula>UPPER($W$47)="0"</formula>
    </cfRule>
  </conditionalFormatting>
  <conditionalFormatting sqref="X48:X51">
    <cfRule type="expression" dxfId="320" priority="25">
      <formula>UPPER($X$47)="0"</formula>
    </cfRule>
  </conditionalFormatting>
  <conditionalFormatting sqref="Y48:Y51">
    <cfRule type="expression" dxfId="319" priority="24">
      <formula>UPPER($Y$47)="0"</formula>
    </cfRule>
  </conditionalFormatting>
  <conditionalFormatting sqref="Z48:Z51">
    <cfRule type="expression" dxfId="318" priority="23">
      <formula>UPPER($Z$47)="0"</formula>
    </cfRule>
  </conditionalFormatting>
  <conditionalFormatting sqref="AA48:AA51">
    <cfRule type="expression" dxfId="317" priority="22">
      <formula>UPPER($AA$47)="0"</formula>
    </cfRule>
  </conditionalFormatting>
  <conditionalFormatting sqref="AB48:AB51">
    <cfRule type="expression" dxfId="316" priority="21">
      <formula>UPPER($AB$47)="0"</formula>
    </cfRule>
  </conditionalFormatting>
  <conditionalFormatting sqref="AC48:AC51">
    <cfRule type="expression" dxfId="315" priority="20">
      <formula>UPPER($AC$47)="0"</formula>
    </cfRule>
  </conditionalFormatting>
  <conditionalFormatting sqref="O41:O46">
    <cfRule type="expression" dxfId="314" priority="320">
      <formula>UPPER($O$38)="0"</formula>
    </cfRule>
    <cfRule type="expression" dxfId="313" priority="2">
      <formula>UPPER($O$39)="0"</formula>
    </cfRule>
  </conditionalFormatting>
  <conditionalFormatting sqref="O39">
    <cfRule type="containsText" dxfId="312" priority="3" operator="containsText" text="0">
      <formula>NOT(ISERROR(SEARCH("0",O39)))</formula>
    </cfRule>
    <cfRule type="containsText" dxfId="311" priority="4" operator="containsText" text="1">
      <formula>NOT(ISERROR(SEARCH("1",O39)))</formula>
    </cfRule>
  </conditionalFormatting>
  <conditionalFormatting sqref="O38">
    <cfRule type="expression" dxfId="310" priority="1">
      <formula>UPPER($O$36)="0"</formula>
    </cfRule>
  </conditionalFormatting>
  <dataValidations xWindow="927" yWindow="737" count="4">
    <dataValidation type="list" allowBlank="1" showInputMessage="1" showErrorMessage="1" promptTitle="Yes or No" prompt="Select:_x000a_1 if Yes_x000a_0 if No_x000a_n/a if Not applicable_x000a_" sqref="O27:AC27 O36:AC36" xr:uid="{00000000-0002-0000-0200-000000000000}">
      <formula1>"1,0,n/a"</formula1>
    </dataValidation>
    <dataValidation type="list" allowBlank="1" showInputMessage="1" showErrorMessage="1" promptTitle="Pharmacy service provided" prompt="Select:_x000a_1 if Telepharmacy_x000a_2 if Outreach_x000a_3 if Sessional Pharmacist on contract_x000a_4 if Other" sqref="O38:AC38" xr:uid="{00000000-0002-0000-0200-000001000000}">
      <formula1>"1,2,3,4"</formula1>
    </dataValidation>
    <dataValidation type="list" allowBlank="1" showInputMessage="1" showErrorMessage="1" promptTitle="Yes or No" prompt="Select:_x000a_1 if Yes_x000a_0 if No_x000a_" sqref="O41:AC42 O47:AC47 O52:AC52 P39:AC39 O27:AC27 O38:O39 O58:AC64" xr:uid="{00000000-0002-0000-0200-000002000000}">
      <formula1>"1,0"</formula1>
    </dataValidation>
    <dataValidation type="list" allowBlank="1" showInputMessage="1" showErrorMessage="1" promptTitle="Yes, No or N/A" prompt="Select:_x000a_1 if Yes_x000a_0 if No_x000a_n/a if N/A" sqref="O57:AC57" xr:uid="{00000000-0002-0000-0200-000003000000}">
      <formula1>"1,0, n/a"</formula1>
    </dataValidation>
  </dataValidations>
  <pageMargins left="0.39370078740157483" right="0.39370078740157483" top="0.39370078740157483" bottom="0.70866141732283472" header="0.31496062992125984" footer="0"/>
  <pageSetup paperSize="9" scale="29" fitToHeight="0" orientation="landscape" r:id="rId1"/>
  <headerFooter>
    <oddFooter>&amp;LNSQHS Edition 2 Version 1.0 - Standard 4 Medication Safety
Page &amp;P of &amp;N&amp;CPrinted copies are uncontrolled&amp;R&amp;G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24"/>
  <sheetViews>
    <sheetView topLeftCell="A28" zoomScaleNormal="100" workbookViewId="0">
      <selection activeCell="C50" sqref="C50:N50"/>
    </sheetView>
  </sheetViews>
  <sheetFormatPr defaultColWidth="9.109375" defaultRowHeight="13.2" x14ac:dyDescent="0.25"/>
  <cols>
    <col min="1" max="1" width="2.6640625" style="123" customWidth="1"/>
    <col min="2" max="14" width="9.109375" style="123"/>
    <col min="15" max="34" width="10.6640625" style="123" customWidth="1"/>
    <col min="35" max="35" width="2.6640625" style="123" customWidth="1"/>
    <col min="36" max="36" width="9.44140625" style="124" bestFit="1" customWidth="1"/>
    <col min="37" max="38" width="9.109375" style="124"/>
    <col min="39" max="39" width="11.6640625" style="124" customWidth="1"/>
    <col min="40" max="42" width="9.109375" style="123" hidden="1" customWidth="1"/>
    <col min="43" max="43" width="12" style="123" hidden="1" customWidth="1"/>
    <col min="44" max="44" width="11.44140625" style="123" hidden="1" customWidth="1"/>
    <col min="45" max="45" width="11.88671875" style="123" hidden="1" customWidth="1"/>
    <col min="46" max="46" width="13.33203125" style="123" hidden="1" customWidth="1"/>
    <col min="47" max="49" width="9.109375" style="123" customWidth="1"/>
    <col min="50" max="16384" width="9.109375" style="123"/>
  </cols>
  <sheetData>
    <row r="1" spans="1:39" x14ac:dyDescent="0.25">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298"/>
      <c r="AK1" s="298"/>
      <c r="AL1" s="298"/>
      <c r="AM1" s="298"/>
    </row>
    <row r="2" spans="1:39" x14ac:dyDescent="0.2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298"/>
      <c r="AK2" s="298"/>
      <c r="AL2" s="298"/>
      <c r="AM2" s="298"/>
    </row>
    <row r="3" spans="1:39" x14ac:dyDescent="0.2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298"/>
      <c r="AK3" s="298"/>
      <c r="AL3" s="298"/>
      <c r="AM3" s="298"/>
    </row>
    <row r="4" spans="1:39" x14ac:dyDescent="0.2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298"/>
      <c r="AK4" s="298"/>
      <c r="AL4" s="298"/>
      <c r="AM4" s="298"/>
    </row>
    <row r="5" spans="1:39"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298"/>
      <c r="AK5" s="298"/>
      <c r="AL5" s="298"/>
      <c r="AM5" s="298"/>
    </row>
    <row r="6" spans="1:39" x14ac:dyDescent="0.25">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298"/>
      <c r="AK6" s="298"/>
      <c r="AL6" s="298"/>
      <c r="AM6" s="298"/>
    </row>
    <row r="7" spans="1:39"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298"/>
      <c r="AK7" s="298"/>
      <c r="AL7" s="298"/>
      <c r="AM7" s="298"/>
    </row>
    <row r="8" spans="1:39" x14ac:dyDescent="0.25">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298"/>
      <c r="AK8" s="298"/>
      <c r="AL8" s="298"/>
      <c r="AM8" s="298"/>
    </row>
    <row r="9" spans="1:39" x14ac:dyDescent="0.25">
      <c r="A9" s="122"/>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298"/>
      <c r="AK9" s="298"/>
      <c r="AL9" s="298"/>
      <c r="AM9" s="298"/>
    </row>
    <row r="10" spans="1:39" ht="13.8" x14ac:dyDescent="0.25">
      <c r="A10" s="122"/>
      <c r="B10" s="125"/>
      <c r="C10" s="122"/>
      <c r="D10" s="122"/>
      <c r="E10" s="122"/>
      <c r="F10" s="122"/>
      <c r="G10" s="122"/>
      <c r="H10" s="122"/>
      <c r="I10" s="122"/>
      <c r="J10" s="122"/>
      <c r="K10" s="122"/>
      <c r="L10" s="122"/>
      <c r="M10" s="122"/>
      <c r="N10" s="122"/>
      <c r="O10" s="299"/>
      <c r="P10" s="299"/>
      <c r="Q10" s="299"/>
      <c r="R10" s="299"/>
      <c r="S10" s="299"/>
      <c r="T10" s="299"/>
      <c r="U10" s="299"/>
      <c r="V10" s="299"/>
      <c r="W10" s="299"/>
      <c r="X10" s="299"/>
      <c r="Y10" s="299"/>
      <c r="Z10" s="299"/>
      <c r="AA10" s="299"/>
      <c r="AB10" s="299"/>
      <c r="AC10" s="299"/>
      <c r="AD10" s="122"/>
      <c r="AE10" s="122"/>
      <c r="AF10" s="122"/>
      <c r="AG10" s="122"/>
      <c r="AH10" s="122"/>
      <c r="AI10" s="122"/>
      <c r="AJ10" s="122"/>
      <c r="AK10" s="122"/>
      <c r="AL10" s="122"/>
      <c r="AM10" s="122"/>
    </row>
    <row r="11" spans="1:39" ht="13.8" x14ac:dyDescent="0.25">
      <c r="A11" s="122"/>
      <c r="B11" s="125"/>
      <c r="C11" s="122"/>
      <c r="D11" s="122"/>
      <c r="E11" s="122"/>
      <c r="F11" s="122"/>
      <c r="G11" s="122"/>
      <c r="H11" s="122"/>
      <c r="I11" s="122"/>
      <c r="J11" s="122"/>
      <c r="K11" s="122"/>
      <c r="L11" s="122"/>
      <c r="M11" s="122"/>
      <c r="N11" s="122"/>
      <c r="O11" s="299"/>
      <c r="P11" s="299"/>
      <c r="Q11" s="299"/>
      <c r="R11" s="299"/>
      <c r="S11" s="299"/>
      <c r="T11" s="299"/>
      <c r="U11" s="299"/>
      <c r="V11" s="299"/>
      <c r="W11" s="299"/>
      <c r="X11" s="299"/>
      <c r="Y11" s="299"/>
      <c r="Z11" s="299"/>
      <c r="AA11" s="299"/>
      <c r="AB11" s="299"/>
      <c r="AC11" s="299"/>
      <c r="AD11" s="122"/>
      <c r="AE11" s="122"/>
      <c r="AF11" s="122"/>
      <c r="AG11" s="122"/>
      <c r="AH11" s="122"/>
      <c r="AI11" s="122"/>
      <c r="AJ11" s="122"/>
      <c r="AK11" s="122"/>
      <c r="AL11" s="122"/>
      <c r="AM11" s="122"/>
    </row>
    <row r="12" spans="1:39" ht="24.6" x14ac:dyDescent="0.25">
      <c r="A12" s="122"/>
      <c r="B12" s="126"/>
      <c r="C12" s="122"/>
      <c r="D12" s="122"/>
      <c r="E12" s="122"/>
      <c r="F12" s="122"/>
      <c r="G12" s="122"/>
      <c r="H12" s="122"/>
      <c r="I12" s="122"/>
      <c r="J12" s="122"/>
      <c r="K12" s="122"/>
      <c r="L12" s="122"/>
      <c r="M12" s="122"/>
      <c r="N12" s="122"/>
      <c r="O12" s="299"/>
      <c r="P12" s="299"/>
      <c r="Q12" s="299"/>
      <c r="R12" s="299"/>
      <c r="S12" s="299"/>
      <c r="T12" s="299"/>
      <c r="U12" s="299"/>
      <c r="V12" s="299"/>
      <c r="W12" s="299"/>
      <c r="X12" s="299"/>
      <c r="Y12" s="299"/>
      <c r="Z12" s="299"/>
      <c r="AA12" s="299"/>
      <c r="AB12" s="299"/>
      <c r="AC12" s="299"/>
      <c r="AD12" s="122"/>
      <c r="AE12" s="122"/>
      <c r="AF12" s="122"/>
      <c r="AG12" s="122"/>
      <c r="AH12" s="122"/>
      <c r="AI12" s="122"/>
      <c r="AJ12" s="122"/>
      <c r="AK12" s="122"/>
      <c r="AL12" s="122"/>
      <c r="AM12" s="122"/>
    </row>
    <row r="13" spans="1:39" ht="13.8" x14ac:dyDescent="0.25">
      <c r="A13" s="122"/>
      <c r="B13" s="125"/>
      <c r="C13" s="122"/>
      <c r="D13" s="122"/>
      <c r="E13" s="122"/>
      <c r="F13" s="122"/>
      <c r="G13" s="122"/>
      <c r="H13" s="122"/>
      <c r="I13" s="122"/>
      <c r="J13" s="122"/>
      <c r="K13" s="122"/>
      <c r="L13" s="122"/>
      <c r="M13" s="122"/>
      <c r="N13" s="122"/>
      <c r="O13" s="299"/>
      <c r="P13" s="299"/>
      <c r="Q13" s="299"/>
      <c r="R13" s="299"/>
      <c r="S13" s="299"/>
      <c r="T13" s="299"/>
      <c r="U13" s="299"/>
      <c r="V13" s="299"/>
      <c r="W13" s="299"/>
      <c r="X13" s="299"/>
      <c r="Y13" s="299"/>
      <c r="Z13" s="299"/>
      <c r="AA13" s="299"/>
      <c r="AB13" s="299"/>
      <c r="AC13" s="299"/>
      <c r="AD13" s="122"/>
      <c r="AE13" s="122"/>
      <c r="AF13" s="122"/>
      <c r="AG13" s="122"/>
      <c r="AH13" s="122"/>
      <c r="AI13" s="122"/>
      <c r="AJ13" s="122"/>
      <c r="AK13" s="122"/>
      <c r="AL13" s="122"/>
      <c r="AM13" s="122"/>
    </row>
    <row r="14" spans="1:39" x14ac:dyDescent="0.25">
      <c r="A14" s="122"/>
      <c r="B14" s="122"/>
      <c r="C14" s="122"/>
      <c r="D14" s="122"/>
      <c r="E14" s="122"/>
      <c r="F14" s="122"/>
      <c r="G14" s="122"/>
      <c r="H14" s="122"/>
      <c r="I14" s="122"/>
      <c r="J14" s="122"/>
      <c r="K14" s="122"/>
      <c r="L14" s="122"/>
      <c r="M14" s="122"/>
      <c r="N14" s="122"/>
      <c r="O14" s="299"/>
      <c r="P14" s="299"/>
      <c r="Q14" s="299"/>
      <c r="R14" s="299"/>
      <c r="S14" s="299"/>
      <c r="T14" s="299"/>
      <c r="U14" s="299"/>
      <c r="V14" s="299"/>
      <c r="W14" s="299"/>
      <c r="X14" s="299"/>
      <c r="Y14" s="299"/>
      <c r="Z14" s="299"/>
      <c r="AA14" s="299"/>
      <c r="AB14" s="299"/>
      <c r="AC14" s="299"/>
      <c r="AD14" s="122"/>
      <c r="AE14" s="122"/>
      <c r="AF14" s="122"/>
      <c r="AG14" s="122"/>
      <c r="AH14" s="122"/>
      <c r="AI14" s="122"/>
      <c r="AJ14" s="122"/>
      <c r="AK14" s="122"/>
      <c r="AL14" s="122"/>
      <c r="AM14" s="122"/>
    </row>
    <row r="15" spans="1:39" ht="13.8" thickBot="1" x14ac:dyDescent="0.3">
      <c r="A15" s="122"/>
      <c r="B15" s="122"/>
      <c r="C15" s="122"/>
      <c r="D15" s="122"/>
      <c r="E15" s="122"/>
      <c r="F15" s="122"/>
      <c r="G15" s="122"/>
      <c r="H15" s="122"/>
      <c r="I15" s="122"/>
      <c r="J15" s="122"/>
      <c r="K15" s="122"/>
      <c r="L15" s="122"/>
      <c r="M15" s="122"/>
      <c r="N15" s="122"/>
      <c r="O15" s="299"/>
      <c r="P15" s="299"/>
      <c r="Q15" s="299"/>
      <c r="R15" s="299"/>
      <c r="S15" s="299"/>
      <c r="T15" s="299"/>
      <c r="U15" s="299"/>
      <c r="V15" s="299"/>
      <c r="W15" s="299"/>
      <c r="X15" s="299"/>
      <c r="Y15" s="299"/>
      <c r="Z15" s="299"/>
      <c r="AA15" s="299"/>
      <c r="AB15" s="299"/>
      <c r="AC15" s="299"/>
      <c r="AD15" s="122"/>
      <c r="AE15" s="122"/>
      <c r="AF15" s="122"/>
      <c r="AG15" s="122"/>
      <c r="AH15" s="122"/>
      <c r="AI15" s="122"/>
      <c r="AJ15" s="122"/>
      <c r="AK15" s="122"/>
      <c r="AL15" s="122"/>
      <c r="AM15" s="122"/>
    </row>
    <row r="16" spans="1:39" x14ac:dyDescent="0.25">
      <c r="A16" s="122"/>
      <c r="B16" s="773" t="s">
        <v>0</v>
      </c>
      <c r="C16" s="774"/>
      <c r="D16" s="774"/>
      <c r="E16" s="774"/>
      <c r="F16" s="774"/>
      <c r="G16" s="775"/>
      <c r="H16" s="776" t="s">
        <v>1</v>
      </c>
      <c r="I16" s="777"/>
      <c r="J16" s="777"/>
      <c r="K16" s="777"/>
      <c r="L16" s="776" t="s">
        <v>2</v>
      </c>
      <c r="M16" s="777"/>
      <c r="N16" s="778"/>
      <c r="O16" s="299"/>
      <c r="P16" s="299"/>
      <c r="Q16" s="299"/>
      <c r="R16" s="299"/>
      <c r="S16" s="299"/>
      <c r="T16" s="299"/>
      <c r="U16" s="299"/>
      <c r="V16" s="299"/>
      <c r="W16" s="299"/>
      <c r="X16" s="299"/>
      <c r="Y16" s="299"/>
      <c r="Z16" s="299"/>
      <c r="AA16" s="299"/>
      <c r="AB16" s="299"/>
      <c r="AC16" s="299"/>
      <c r="AD16" s="122"/>
      <c r="AE16" s="299"/>
      <c r="AF16" s="299"/>
      <c r="AG16" s="299"/>
      <c r="AH16" s="299"/>
      <c r="AI16" s="122"/>
      <c r="AJ16" s="122"/>
      <c r="AK16" s="122"/>
      <c r="AL16" s="122"/>
      <c r="AM16" s="122"/>
    </row>
    <row r="17" spans="1:39" ht="13.8" thickBot="1" x14ac:dyDescent="0.3">
      <c r="A17" s="122"/>
      <c r="B17" s="580"/>
      <c r="C17" s="779"/>
      <c r="D17" s="779"/>
      <c r="E17" s="779"/>
      <c r="F17" s="779"/>
      <c r="G17" s="780"/>
      <c r="H17" s="580"/>
      <c r="I17" s="779"/>
      <c r="J17" s="779"/>
      <c r="K17" s="779"/>
      <c r="L17" s="580"/>
      <c r="M17" s="779"/>
      <c r="N17" s="780"/>
      <c r="O17" s="299"/>
      <c r="P17" s="299"/>
      <c r="Q17" s="299"/>
      <c r="R17" s="299"/>
      <c r="S17" s="299"/>
      <c r="T17" s="299"/>
      <c r="U17" s="299"/>
      <c r="V17" s="299"/>
      <c r="W17" s="299"/>
      <c r="X17" s="299"/>
      <c r="Y17" s="299"/>
      <c r="Z17" s="299"/>
      <c r="AA17" s="299"/>
      <c r="AB17" s="299"/>
      <c r="AC17" s="299"/>
      <c r="AD17" s="122"/>
      <c r="AE17" s="299"/>
      <c r="AF17" s="299"/>
      <c r="AG17" s="299"/>
      <c r="AH17" s="299"/>
      <c r="AI17" s="122"/>
      <c r="AJ17" s="122"/>
      <c r="AK17" s="122"/>
      <c r="AL17" s="122"/>
      <c r="AM17" s="122"/>
    </row>
    <row r="18" spans="1:39" x14ac:dyDescent="0.25">
      <c r="A18" s="122"/>
      <c r="B18" s="767" t="s">
        <v>10</v>
      </c>
      <c r="C18" s="768"/>
      <c r="D18" s="768"/>
      <c r="E18" s="768"/>
      <c r="F18" s="768"/>
      <c r="G18" s="768"/>
      <c r="H18" s="768"/>
      <c r="I18" s="768"/>
      <c r="J18" s="768"/>
      <c r="K18" s="768"/>
      <c r="L18" s="768"/>
      <c r="M18" s="768"/>
      <c r="N18" s="769"/>
      <c r="O18" s="299"/>
      <c r="P18" s="299"/>
      <c r="Q18" s="299"/>
      <c r="R18" s="299"/>
      <c r="S18" s="299"/>
      <c r="T18" s="299"/>
      <c r="U18" s="299"/>
      <c r="V18" s="299"/>
      <c r="W18" s="299"/>
      <c r="X18" s="299"/>
      <c r="Y18" s="299"/>
      <c r="Z18" s="299"/>
      <c r="AA18" s="299"/>
      <c r="AB18" s="299"/>
      <c r="AC18" s="299"/>
      <c r="AD18" s="122"/>
      <c r="AE18" s="299"/>
      <c r="AF18" s="299"/>
      <c r="AG18" s="299"/>
      <c r="AH18" s="299"/>
      <c r="AI18" s="122"/>
      <c r="AJ18" s="122"/>
      <c r="AK18" s="122"/>
      <c r="AL18" s="122"/>
      <c r="AM18" s="122"/>
    </row>
    <row r="19" spans="1:39" ht="13.8" thickBot="1" x14ac:dyDescent="0.3">
      <c r="A19" s="122"/>
      <c r="B19" s="770"/>
      <c r="C19" s="771"/>
      <c r="D19" s="771"/>
      <c r="E19" s="771"/>
      <c r="F19" s="771"/>
      <c r="G19" s="771"/>
      <c r="H19" s="771"/>
      <c r="I19" s="771"/>
      <c r="J19" s="771"/>
      <c r="K19" s="771"/>
      <c r="L19" s="771"/>
      <c r="M19" s="771"/>
      <c r="N19" s="772"/>
      <c r="O19" s="299"/>
      <c r="P19" s="299"/>
      <c r="Q19" s="299"/>
      <c r="R19" s="299"/>
      <c r="S19" s="299"/>
      <c r="T19" s="299"/>
      <c r="U19" s="299"/>
      <c r="V19" s="299"/>
      <c r="W19" s="299"/>
      <c r="X19" s="299"/>
      <c r="Y19" s="299"/>
      <c r="Z19" s="299"/>
      <c r="AA19" s="299"/>
      <c r="AB19" s="299"/>
      <c r="AC19" s="299"/>
      <c r="AD19" s="122"/>
      <c r="AE19" s="299"/>
      <c r="AF19" s="299"/>
      <c r="AG19" s="299"/>
      <c r="AH19" s="299"/>
      <c r="AI19" s="122"/>
      <c r="AJ19" s="122"/>
      <c r="AK19" s="122"/>
      <c r="AL19" s="122"/>
      <c r="AM19" s="122"/>
    </row>
    <row r="20" spans="1:39" ht="13.8" thickBot="1" x14ac:dyDescent="0.3">
      <c r="A20" s="12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298"/>
      <c r="AK20" s="298"/>
      <c r="AL20" s="298"/>
      <c r="AM20" s="298"/>
    </row>
    <row r="21" spans="1:39" ht="13.8" thickBot="1" x14ac:dyDescent="0.3">
      <c r="A21" s="122"/>
      <c r="B21" s="127" t="s">
        <v>17</v>
      </c>
      <c r="C21" s="128"/>
      <c r="D21" s="128"/>
      <c r="E21" s="128"/>
      <c r="F21" s="128"/>
      <c r="G21" s="128"/>
      <c r="H21" s="128"/>
      <c r="I21" s="128"/>
      <c r="J21" s="128"/>
      <c r="K21" s="128"/>
      <c r="L21" s="128"/>
      <c r="M21" s="128"/>
      <c r="N21" s="129"/>
      <c r="O21" s="300"/>
      <c r="P21" s="122"/>
      <c r="Q21" s="122"/>
      <c r="R21" s="122"/>
      <c r="S21" s="122"/>
      <c r="T21" s="122"/>
      <c r="U21" s="122"/>
      <c r="V21" s="122"/>
      <c r="W21" s="122"/>
      <c r="X21" s="122"/>
      <c r="Y21" s="122"/>
      <c r="Z21" s="122"/>
      <c r="AA21" s="122"/>
      <c r="AB21" s="122"/>
      <c r="AC21" s="122"/>
      <c r="AD21" s="122"/>
      <c r="AE21" s="122"/>
      <c r="AF21" s="122"/>
      <c r="AG21" s="122"/>
      <c r="AH21" s="122"/>
      <c r="AI21" s="122"/>
      <c r="AJ21" s="298"/>
      <c r="AK21" s="298"/>
      <c r="AL21" s="298"/>
      <c r="AM21" s="298"/>
    </row>
    <row r="22" spans="1:39" ht="13.8" thickBot="1" x14ac:dyDescent="0.3">
      <c r="A22" s="122"/>
      <c r="B22" s="698" t="s">
        <v>430</v>
      </c>
      <c r="C22" s="699"/>
      <c r="D22" s="699"/>
      <c r="E22" s="699"/>
      <c r="F22" s="699"/>
      <c r="G22" s="699"/>
      <c r="H22" s="699"/>
      <c r="I22" s="699"/>
      <c r="J22" s="699"/>
      <c r="K22" s="699"/>
      <c r="L22" s="699"/>
      <c r="M22" s="699"/>
      <c r="N22" s="700"/>
      <c r="O22" s="301"/>
      <c r="P22" s="122"/>
      <c r="Q22" s="122"/>
      <c r="R22" s="122"/>
      <c r="S22" s="122"/>
      <c r="T22" s="122"/>
      <c r="U22" s="122"/>
      <c r="V22" s="122"/>
      <c r="W22" s="122"/>
      <c r="X22" s="122"/>
      <c r="Y22" s="122"/>
      <c r="Z22" s="122"/>
      <c r="AA22" s="122"/>
      <c r="AB22" s="122"/>
      <c r="AC22" s="122"/>
      <c r="AD22" s="122"/>
      <c r="AE22" s="122"/>
      <c r="AF22" s="122"/>
      <c r="AG22" s="122"/>
      <c r="AH22" s="122"/>
      <c r="AI22" s="122"/>
      <c r="AJ22" s="298"/>
      <c r="AK22" s="298"/>
      <c r="AL22" s="298"/>
      <c r="AM22" s="298"/>
    </row>
    <row r="23" spans="1:39" ht="13.8" thickBot="1" x14ac:dyDescent="0.3">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298"/>
      <c r="AK23" s="298"/>
      <c r="AL23" s="298"/>
      <c r="AM23" s="298"/>
    </row>
    <row r="24" spans="1:39" ht="39.75" customHeight="1" thickBot="1" x14ac:dyDescent="0.3">
      <c r="A24" s="122"/>
      <c r="B24" s="130" t="s">
        <v>175</v>
      </c>
      <c r="C24" s="701" t="s">
        <v>321</v>
      </c>
      <c r="D24" s="701"/>
      <c r="E24" s="701"/>
      <c r="F24" s="701"/>
      <c r="G24" s="701"/>
      <c r="H24" s="701"/>
      <c r="I24" s="701"/>
      <c r="J24" s="701"/>
      <c r="K24" s="701"/>
      <c r="L24" s="701"/>
      <c r="M24" s="701"/>
      <c r="N24" s="702"/>
      <c r="O24" s="122"/>
      <c r="P24" s="122"/>
      <c r="Q24" s="122"/>
      <c r="R24" s="122"/>
      <c r="S24" s="122"/>
      <c r="T24" s="122"/>
      <c r="U24" s="122"/>
      <c r="V24" s="122"/>
      <c r="W24" s="122"/>
      <c r="X24" s="122"/>
      <c r="Y24" s="122"/>
      <c r="Z24" s="122"/>
      <c r="AA24" s="122"/>
      <c r="AB24" s="122"/>
      <c r="AC24" s="122"/>
      <c r="AD24" s="122"/>
      <c r="AE24" s="122"/>
      <c r="AF24" s="122"/>
      <c r="AG24" s="122"/>
      <c r="AH24" s="122"/>
      <c r="AI24" s="122"/>
      <c r="AJ24" s="298"/>
      <c r="AK24" s="298"/>
      <c r="AL24" s="298"/>
      <c r="AM24" s="298"/>
    </row>
    <row r="25" spans="1:39" x14ac:dyDescent="0.25">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298"/>
      <c r="AK25" s="298"/>
      <c r="AL25" s="298"/>
      <c r="AM25" s="298"/>
    </row>
    <row r="26" spans="1:39" ht="15" customHeight="1" thickBot="1" x14ac:dyDescent="0.3">
      <c r="A26" s="122"/>
      <c r="B26" s="131"/>
      <c r="C26" s="131"/>
      <c r="D26" s="131"/>
      <c r="E26" s="131"/>
      <c r="F26" s="131"/>
      <c r="G26" s="131"/>
      <c r="H26" s="131"/>
      <c r="I26" s="131"/>
      <c r="J26" s="131"/>
      <c r="K26" s="131"/>
      <c r="L26" s="131"/>
      <c r="M26" s="131"/>
      <c r="N26" s="132" t="s">
        <v>31</v>
      </c>
      <c r="O26" s="302"/>
      <c r="P26" s="122"/>
      <c r="Q26" s="122"/>
      <c r="R26" s="122"/>
      <c r="S26" s="122"/>
      <c r="T26" s="122"/>
      <c r="U26" s="122"/>
      <c r="V26" s="122"/>
      <c r="W26" s="122"/>
      <c r="X26" s="122"/>
      <c r="Y26" s="122"/>
      <c r="Z26" s="122"/>
      <c r="AA26" s="122"/>
      <c r="AB26" s="122"/>
      <c r="AC26" s="122"/>
      <c r="AD26" s="122"/>
      <c r="AE26" s="122"/>
      <c r="AF26" s="122"/>
      <c r="AG26" s="122"/>
      <c r="AH26" s="122"/>
      <c r="AI26" s="122"/>
      <c r="AJ26" s="298"/>
      <c r="AK26" s="298"/>
      <c r="AL26" s="298"/>
      <c r="AM26" s="298"/>
    </row>
    <row r="27" spans="1:39" ht="40.200000000000003" thickBot="1" x14ac:dyDescent="0.3">
      <c r="A27" s="122"/>
      <c r="B27" s="703" t="s">
        <v>18</v>
      </c>
      <c r="C27" s="704"/>
      <c r="D27" s="704"/>
      <c r="E27" s="704"/>
      <c r="F27" s="704"/>
      <c r="G27" s="704"/>
      <c r="H27" s="704"/>
      <c r="I27" s="704"/>
      <c r="J27" s="704"/>
      <c r="K27" s="704"/>
      <c r="L27" s="704"/>
      <c r="M27" s="704"/>
      <c r="N27" s="704"/>
      <c r="O27" s="133" t="s">
        <v>30</v>
      </c>
      <c r="P27" s="133" t="s">
        <v>32</v>
      </c>
      <c r="Q27" s="133" t="s">
        <v>33</v>
      </c>
      <c r="R27" s="133" t="s">
        <v>34</v>
      </c>
      <c r="S27" s="133" t="s">
        <v>35</v>
      </c>
      <c r="T27" s="133" t="s">
        <v>36</v>
      </c>
      <c r="U27" s="133" t="s">
        <v>37</v>
      </c>
      <c r="V27" s="133" t="s">
        <v>38</v>
      </c>
      <c r="W27" s="133" t="s">
        <v>39</v>
      </c>
      <c r="X27" s="133" t="s">
        <v>40</v>
      </c>
      <c r="Y27" s="133" t="s">
        <v>41</v>
      </c>
      <c r="Z27" s="133" t="s">
        <v>42</v>
      </c>
      <c r="AA27" s="133" t="s">
        <v>43</v>
      </c>
      <c r="AB27" s="133" t="s">
        <v>44</v>
      </c>
      <c r="AC27" s="133" t="s">
        <v>45</v>
      </c>
      <c r="AD27" s="133" t="s">
        <v>46</v>
      </c>
      <c r="AE27" s="133" t="s">
        <v>47</v>
      </c>
      <c r="AF27" s="133" t="s">
        <v>48</v>
      </c>
      <c r="AG27" s="133" t="s">
        <v>49</v>
      </c>
      <c r="AH27" s="134" t="s">
        <v>50</v>
      </c>
      <c r="AI27" s="122"/>
      <c r="AJ27" s="135" t="s">
        <v>170</v>
      </c>
      <c r="AK27" s="136" t="s">
        <v>171</v>
      </c>
      <c r="AL27" s="136" t="s">
        <v>172</v>
      </c>
      <c r="AM27" s="137" t="s">
        <v>21</v>
      </c>
    </row>
    <row r="28" spans="1:39" ht="13.8" thickBot="1" x14ac:dyDescent="0.3">
      <c r="A28" s="122"/>
      <c r="B28" s="127"/>
      <c r="C28" s="128"/>
      <c r="D28" s="128"/>
      <c r="E28" s="128"/>
      <c r="F28" s="128"/>
      <c r="G28" s="128"/>
      <c r="H28" s="128"/>
      <c r="I28" s="128"/>
      <c r="J28" s="128"/>
      <c r="K28" s="128"/>
      <c r="L28" s="128"/>
      <c r="M28" s="128"/>
      <c r="N28" s="138" t="s">
        <v>72</v>
      </c>
      <c r="O28" s="139"/>
      <c r="P28" s="139"/>
      <c r="Q28" s="139"/>
      <c r="R28" s="139"/>
      <c r="S28" s="139"/>
      <c r="T28" s="139"/>
      <c r="U28" s="139"/>
      <c r="V28" s="139"/>
      <c r="W28" s="139"/>
      <c r="X28" s="139"/>
      <c r="Y28" s="139"/>
      <c r="Z28" s="139"/>
      <c r="AA28" s="139"/>
      <c r="AB28" s="139"/>
      <c r="AC28" s="139"/>
      <c r="AD28" s="139"/>
      <c r="AE28" s="139"/>
      <c r="AF28" s="139"/>
      <c r="AG28" s="139"/>
      <c r="AH28" s="140"/>
      <c r="AI28" s="122"/>
      <c r="AJ28" s="705"/>
      <c r="AK28" s="706"/>
      <c r="AL28" s="706"/>
      <c r="AM28" s="707"/>
    </row>
    <row r="29" spans="1:39" s="124" customFormat="1" ht="12.75" customHeight="1" x14ac:dyDescent="0.3">
      <c r="A29" s="298"/>
      <c r="B29" s="141">
        <v>1</v>
      </c>
      <c r="C29" s="589" t="s">
        <v>486</v>
      </c>
      <c r="D29" s="708"/>
      <c r="E29" s="708"/>
      <c r="F29" s="708"/>
      <c r="G29" s="708"/>
      <c r="H29" s="708"/>
      <c r="I29" s="708"/>
      <c r="J29" s="708"/>
      <c r="K29" s="708"/>
      <c r="L29" s="708"/>
      <c r="M29" s="708"/>
      <c r="N29" s="708"/>
      <c r="O29" s="142"/>
      <c r="P29" s="142"/>
      <c r="Q29" s="329"/>
      <c r="R29" s="142"/>
      <c r="S29" s="142"/>
      <c r="T29" s="142"/>
      <c r="U29" s="142"/>
      <c r="V29" s="142"/>
      <c r="W29" s="142"/>
      <c r="X29" s="142"/>
      <c r="Y29" s="142"/>
      <c r="Z29" s="142"/>
      <c r="AA29" s="142"/>
      <c r="AB29" s="142"/>
      <c r="AC29" s="142"/>
      <c r="AD29" s="142"/>
      <c r="AE29" s="142"/>
      <c r="AF29" s="142"/>
      <c r="AG29" s="142"/>
      <c r="AH29" s="143"/>
      <c r="AI29" s="298"/>
      <c r="AJ29" s="144">
        <f>COUNTIF(O29:AH29,"1")</f>
        <v>0</v>
      </c>
      <c r="AK29" s="145">
        <f>COUNTIF(O29:AH29,"0")</f>
        <v>0</v>
      </c>
      <c r="AL29" s="145">
        <f>SUM(AJ29:AK29)</f>
        <v>0</v>
      </c>
      <c r="AM29" s="146" t="str">
        <f>IF(AL29=0," ",SUM(AJ29/AL29))</f>
        <v xml:space="preserve"> </v>
      </c>
    </row>
    <row r="30" spans="1:39" ht="12.75" customHeight="1" x14ac:dyDescent="0.25">
      <c r="A30" s="122"/>
      <c r="B30" s="147">
        <v>1.1000000000000001</v>
      </c>
      <c r="C30" s="483" t="s">
        <v>468</v>
      </c>
      <c r="D30" s="709"/>
      <c r="E30" s="709"/>
      <c r="F30" s="709"/>
      <c r="G30" s="709"/>
      <c r="H30" s="709"/>
      <c r="I30" s="709"/>
      <c r="J30" s="709"/>
      <c r="K30" s="709"/>
      <c r="L30" s="709"/>
      <c r="M30" s="709"/>
      <c r="N30" s="710"/>
      <c r="O30" s="148"/>
      <c r="P30" s="148"/>
      <c r="Q30" s="148"/>
      <c r="R30" s="148"/>
      <c r="S30" s="148"/>
      <c r="T30" s="148"/>
      <c r="U30" s="148"/>
      <c r="V30" s="148"/>
      <c r="W30" s="148"/>
      <c r="X30" s="148"/>
      <c r="Y30" s="148"/>
      <c r="Z30" s="148"/>
      <c r="AA30" s="148"/>
      <c r="AB30" s="148"/>
      <c r="AC30" s="148"/>
      <c r="AD30" s="148"/>
      <c r="AE30" s="148"/>
      <c r="AF30" s="148"/>
      <c r="AG30" s="148"/>
      <c r="AH30" s="149"/>
      <c r="AI30" s="122"/>
      <c r="AJ30" s="826"/>
      <c r="AK30" s="827"/>
      <c r="AL30" s="827"/>
      <c r="AM30" s="828"/>
    </row>
    <row r="31" spans="1:39" ht="12.75" customHeight="1" x14ac:dyDescent="0.25">
      <c r="A31" s="122"/>
      <c r="B31" s="150"/>
      <c r="C31" s="711" t="s">
        <v>274</v>
      </c>
      <c r="D31" s="711"/>
      <c r="E31" s="711"/>
      <c r="F31" s="711"/>
      <c r="G31" s="711"/>
      <c r="H31" s="711"/>
      <c r="I31" s="711"/>
      <c r="J31" s="711"/>
      <c r="K31" s="711"/>
      <c r="L31" s="711"/>
      <c r="M31" s="711"/>
      <c r="N31" s="712"/>
      <c r="O31" s="151"/>
      <c r="P31" s="151"/>
      <c r="Q31" s="151"/>
      <c r="R31" s="151"/>
      <c r="S31" s="151"/>
      <c r="T31" s="151"/>
      <c r="U31" s="151"/>
      <c r="V31" s="151"/>
      <c r="W31" s="151"/>
      <c r="X31" s="151"/>
      <c r="Y31" s="151"/>
      <c r="Z31" s="151"/>
      <c r="AA31" s="151"/>
      <c r="AB31" s="151"/>
      <c r="AC31" s="151"/>
      <c r="AD31" s="151"/>
      <c r="AE31" s="151"/>
      <c r="AF31" s="151"/>
      <c r="AG31" s="151"/>
      <c r="AH31" s="152"/>
      <c r="AI31" s="122"/>
      <c r="AJ31" s="829"/>
      <c r="AK31" s="830"/>
      <c r="AL31" s="830"/>
      <c r="AM31" s="831"/>
    </row>
    <row r="32" spans="1:39" ht="12.75" hidden="1" customHeight="1" x14ac:dyDescent="0.25">
      <c r="A32" s="122"/>
      <c r="B32" s="153"/>
      <c r="C32" s="154"/>
      <c r="D32" s="154"/>
      <c r="E32" s="154"/>
      <c r="F32" s="154"/>
      <c r="G32" s="154"/>
      <c r="H32" s="154"/>
      <c r="I32" s="154"/>
      <c r="J32" s="154"/>
      <c r="K32" s="154"/>
      <c r="L32" s="154"/>
      <c r="M32" s="154"/>
      <c r="N32" s="155"/>
      <c r="O32" s="156"/>
      <c r="P32" s="156"/>
      <c r="Q32" s="156"/>
      <c r="R32" s="156"/>
      <c r="S32" s="156"/>
      <c r="T32" s="156"/>
      <c r="U32" s="156"/>
      <c r="V32" s="156"/>
      <c r="W32" s="156"/>
      <c r="X32" s="156"/>
      <c r="Y32" s="156"/>
      <c r="Z32" s="156"/>
      <c r="AA32" s="156"/>
      <c r="AB32" s="156"/>
      <c r="AC32" s="156"/>
      <c r="AD32" s="156"/>
      <c r="AE32" s="156"/>
      <c r="AF32" s="156"/>
      <c r="AG32" s="156"/>
      <c r="AH32" s="157"/>
      <c r="AI32" s="122"/>
      <c r="AJ32" s="158"/>
      <c r="AK32" s="159"/>
      <c r="AL32" s="159">
        <f>COUNTIFS(O29:AH29,"1",O31:AH31,"&gt;=1")</f>
        <v>0</v>
      </c>
      <c r="AM32" s="160"/>
    </row>
    <row r="33" spans="1:49" ht="12.75" customHeight="1" thickBot="1" x14ac:dyDescent="0.3">
      <c r="A33" s="122"/>
      <c r="B33" s="161"/>
      <c r="C33" s="713" t="s">
        <v>160</v>
      </c>
      <c r="D33" s="714"/>
      <c r="E33" s="714"/>
      <c r="F33" s="714"/>
      <c r="G33" s="714"/>
      <c r="H33" s="714"/>
      <c r="I33" s="714"/>
      <c r="J33" s="714"/>
      <c r="K33" s="714"/>
      <c r="L33" s="714"/>
      <c r="M33" s="714"/>
      <c r="N33" s="714"/>
      <c r="O33" s="162"/>
      <c r="P33" s="162"/>
      <c r="Q33" s="162"/>
      <c r="R33" s="162"/>
      <c r="S33" s="162"/>
      <c r="T33" s="162"/>
      <c r="U33" s="162"/>
      <c r="V33" s="162"/>
      <c r="W33" s="162"/>
      <c r="X33" s="162"/>
      <c r="Y33" s="162"/>
      <c r="Z33" s="162"/>
      <c r="AA33" s="162"/>
      <c r="AB33" s="162"/>
      <c r="AC33" s="162"/>
      <c r="AD33" s="162"/>
      <c r="AE33" s="162"/>
      <c r="AF33" s="162"/>
      <c r="AG33" s="162"/>
      <c r="AH33" s="163"/>
      <c r="AI33" s="122"/>
      <c r="AJ33" s="832"/>
      <c r="AK33" s="833"/>
      <c r="AL33" s="833"/>
      <c r="AM33" s="834"/>
    </row>
    <row r="34" spans="1:49" ht="12.75" hidden="1" customHeight="1" thickBot="1" x14ac:dyDescent="0.3">
      <c r="A34" s="122"/>
      <c r="B34" s="164"/>
      <c r="C34" s="165"/>
      <c r="D34" s="165"/>
      <c r="E34" s="165"/>
      <c r="F34" s="165"/>
      <c r="G34" s="165"/>
      <c r="H34" s="165"/>
      <c r="I34" s="165"/>
      <c r="J34" s="165"/>
      <c r="K34" s="165"/>
      <c r="L34" s="165"/>
      <c r="M34" s="165"/>
      <c r="N34" s="166"/>
      <c r="O34" s="167"/>
      <c r="P34" s="167"/>
      <c r="Q34" s="167"/>
      <c r="R34" s="167"/>
      <c r="S34" s="167"/>
      <c r="T34" s="167"/>
      <c r="U34" s="167"/>
      <c r="V34" s="167"/>
      <c r="W34" s="167"/>
      <c r="X34" s="167"/>
      <c r="Y34" s="167"/>
      <c r="Z34" s="167"/>
      <c r="AA34" s="167"/>
      <c r="AB34" s="167"/>
      <c r="AC34" s="167"/>
      <c r="AD34" s="167"/>
      <c r="AE34" s="167"/>
      <c r="AF34" s="167"/>
      <c r="AG34" s="167"/>
      <c r="AH34" s="167"/>
      <c r="AI34" s="122"/>
      <c r="AJ34" s="167"/>
      <c r="AK34" s="167"/>
      <c r="AL34" s="167">
        <f>COUNTIFS(O29:AH29,"1",O33:AH33,"&gt;=1")</f>
        <v>0</v>
      </c>
      <c r="AM34" s="167"/>
    </row>
    <row r="35" spans="1:49" ht="25.5" customHeight="1" x14ac:dyDescent="0.25">
      <c r="A35" s="122"/>
      <c r="B35" s="791">
        <v>2</v>
      </c>
      <c r="C35" s="715" t="s">
        <v>487</v>
      </c>
      <c r="D35" s="716"/>
      <c r="E35" s="716"/>
      <c r="F35" s="716"/>
      <c r="G35" s="716"/>
      <c r="H35" s="716"/>
      <c r="I35" s="716"/>
      <c r="J35" s="716"/>
      <c r="K35" s="716"/>
      <c r="L35" s="716"/>
      <c r="M35" s="716"/>
      <c r="N35" s="717"/>
      <c r="O35" s="797"/>
      <c r="P35" s="721"/>
      <c r="Q35" s="796"/>
      <c r="R35" s="721"/>
      <c r="S35" s="721"/>
      <c r="T35" s="721"/>
      <c r="U35" s="721"/>
      <c r="V35" s="721"/>
      <c r="W35" s="721"/>
      <c r="X35" s="721"/>
      <c r="Y35" s="721"/>
      <c r="Z35" s="721"/>
      <c r="AA35" s="721"/>
      <c r="AB35" s="721"/>
      <c r="AC35" s="721"/>
      <c r="AD35" s="721"/>
      <c r="AE35" s="721"/>
      <c r="AF35" s="721"/>
      <c r="AG35" s="721"/>
      <c r="AH35" s="729"/>
      <c r="AI35" s="122"/>
      <c r="AJ35" s="727">
        <f>COUNTIF(O35:AH35,"1")</f>
        <v>0</v>
      </c>
      <c r="AK35" s="725">
        <f>COUNTIF(O35:AH35,"0")</f>
        <v>0</v>
      </c>
      <c r="AL35" s="725">
        <f>SUM(AJ35:AK35)</f>
        <v>0</v>
      </c>
      <c r="AM35" s="723" t="str">
        <f>IF(AL35=0," ",SUM(AJ35/AL35))</f>
        <v xml:space="preserve"> </v>
      </c>
    </row>
    <row r="36" spans="1:49" ht="13.8" thickBot="1" x14ac:dyDescent="0.3">
      <c r="A36" s="122"/>
      <c r="B36" s="792"/>
      <c r="C36" s="793" t="s">
        <v>434</v>
      </c>
      <c r="D36" s="794"/>
      <c r="E36" s="794"/>
      <c r="F36" s="794"/>
      <c r="G36" s="794"/>
      <c r="H36" s="794"/>
      <c r="I36" s="794"/>
      <c r="J36" s="794"/>
      <c r="K36" s="794"/>
      <c r="L36" s="794"/>
      <c r="M36" s="794"/>
      <c r="N36" s="795"/>
      <c r="O36" s="798"/>
      <c r="P36" s="722"/>
      <c r="Q36" s="722"/>
      <c r="R36" s="722"/>
      <c r="S36" s="722"/>
      <c r="T36" s="722"/>
      <c r="U36" s="722"/>
      <c r="V36" s="722"/>
      <c r="W36" s="722"/>
      <c r="X36" s="722"/>
      <c r="Y36" s="722"/>
      <c r="Z36" s="722"/>
      <c r="AA36" s="722"/>
      <c r="AB36" s="722"/>
      <c r="AC36" s="722"/>
      <c r="AD36" s="722"/>
      <c r="AE36" s="722"/>
      <c r="AF36" s="722"/>
      <c r="AG36" s="722"/>
      <c r="AH36" s="730"/>
      <c r="AI36" s="122"/>
      <c r="AJ36" s="728"/>
      <c r="AK36" s="726"/>
      <c r="AL36" s="726"/>
      <c r="AM36" s="724"/>
    </row>
    <row r="37" spans="1:49" ht="51" customHeight="1" thickBot="1" x14ac:dyDescent="0.3">
      <c r="A37" s="122"/>
      <c r="B37" s="161">
        <v>3</v>
      </c>
      <c r="C37" s="718" t="s">
        <v>592</v>
      </c>
      <c r="D37" s="719"/>
      <c r="E37" s="719"/>
      <c r="F37" s="719"/>
      <c r="G37" s="719"/>
      <c r="H37" s="719"/>
      <c r="I37" s="719"/>
      <c r="J37" s="719"/>
      <c r="K37" s="719"/>
      <c r="L37" s="719"/>
      <c r="M37" s="719"/>
      <c r="N37" s="719"/>
      <c r="O37" s="168"/>
      <c r="P37" s="168"/>
      <c r="Q37" s="330"/>
      <c r="R37" s="168"/>
      <c r="S37" s="168"/>
      <c r="T37" s="168"/>
      <c r="U37" s="168"/>
      <c r="V37" s="168"/>
      <c r="W37" s="168"/>
      <c r="X37" s="168"/>
      <c r="Y37" s="168"/>
      <c r="Z37" s="168"/>
      <c r="AA37" s="168"/>
      <c r="AB37" s="168"/>
      <c r="AC37" s="168"/>
      <c r="AD37" s="168"/>
      <c r="AE37" s="168"/>
      <c r="AF37" s="168"/>
      <c r="AG37" s="168"/>
      <c r="AH37" s="169"/>
      <c r="AI37" s="122"/>
      <c r="AJ37" s="170">
        <f>COUNTIF(O37:AH37,"1")</f>
        <v>0</v>
      </c>
      <c r="AK37" s="171">
        <f>COUNTIF(O37:AH37,"0")</f>
        <v>0</v>
      </c>
      <c r="AL37" s="171">
        <f>SUM(AJ37:AK37)</f>
        <v>0</v>
      </c>
      <c r="AM37" s="172" t="str">
        <f>IF(AL37=0," ",SUM(AJ37/AL37))</f>
        <v xml:space="preserve"> </v>
      </c>
    </row>
    <row r="38" spans="1:49" ht="25.5" customHeight="1" x14ac:dyDescent="0.25">
      <c r="A38" s="122"/>
      <c r="B38" s="173">
        <v>4</v>
      </c>
      <c r="C38" s="520" t="s">
        <v>593</v>
      </c>
      <c r="D38" s="720"/>
      <c r="E38" s="720"/>
      <c r="F38" s="720"/>
      <c r="G38" s="720"/>
      <c r="H38" s="720"/>
      <c r="I38" s="720"/>
      <c r="J38" s="720"/>
      <c r="K38" s="720"/>
      <c r="L38" s="720"/>
      <c r="M38" s="720"/>
      <c r="N38" s="720"/>
      <c r="O38" s="142"/>
      <c r="P38" s="142"/>
      <c r="Q38" s="329"/>
      <c r="R38" s="142"/>
      <c r="S38" s="142"/>
      <c r="T38" s="142"/>
      <c r="U38" s="142"/>
      <c r="V38" s="142"/>
      <c r="W38" s="142"/>
      <c r="X38" s="142"/>
      <c r="Y38" s="142"/>
      <c r="Z38" s="142"/>
      <c r="AA38" s="142"/>
      <c r="AB38" s="142"/>
      <c r="AC38" s="142"/>
      <c r="AD38" s="142"/>
      <c r="AE38" s="142"/>
      <c r="AF38" s="142"/>
      <c r="AG38" s="142"/>
      <c r="AH38" s="143"/>
      <c r="AI38" s="122"/>
      <c r="AJ38" s="174">
        <f>COUNTIF(O38:AH38,"1")</f>
        <v>0</v>
      </c>
      <c r="AK38" s="175">
        <f>COUNTIF(O38:AH38,"0")</f>
        <v>0</v>
      </c>
      <c r="AL38" s="175">
        <f>SUM(AJ38:AK38)</f>
        <v>0</v>
      </c>
      <c r="AM38" s="176" t="str">
        <f>IF(AL38=0," ",SUM(AJ38/AL38))</f>
        <v xml:space="preserve"> </v>
      </c>
    </row>
    <row r="39" spans="1:49" ht="25.5" customHeight="1" thickBot="1" x14ac:dyDescent="0.3">
      <c r="A39" s="122"/>
      <c r="B39" s="177">
        <v>4.0999999999999996</v>
      </c>
      <c r="C39" s="696" t="s">
        <v>275</v>
      </c>
      <c r="D39" s="697"/>
      <c r="E39" s="697"/>
      <c r="F39" s="697"/>
      <c r="G39" s="697"/>
      <c r="H39" s="697"/>
      <c r="I39" s="697"/>
      <c r="J39" s="697"/>
      <c r="K39" s="697"/>
      <c r="L39" s="697"/>
      <c r="M39" s="697"/>
      <c r="N39" s="697"/>
      <c r="O39" s="178"/>
      <c r="P39" s="178"/>
      <c r="Q39" s="178"/>
      <c r="R39" s="178"/>
      <c r="S39" s="178"/>
      <c r="T39" s="178"/>
      <c r="U39" s="178"/>
      <c r="V39" s="178"/>
      <c r="W39" s="178"/>
      <c r="X39" s="178"/>
      <c r="Y39" s="178"/>
      <c r="Z39" s="178"/>
      <c r="AA39" s="178"/>
      <c r="AB39" s="178"/>
      <c r="AC39" s="178"/>
      <c r="AD39" s="178"/>
      <c r="AE39" s="178"/>
      <c r="AF39" s="178"/>
      <c r="AG39" s="178"/>
      <c r="AH39" s="179"/>
      <c r="AI39" s="122"/>
      <c r="AJ39" s="180">
        <f>COUNTIFS(O38:AH38,"1",O39:AH39,"1")</f>
        <v>0</v>
      </c>
      <c r="AK39" s="181">
        <f>COUNTIFS(O38:AH38,"1",O39:AH39,"0")</f>
        <v>0</v>
      </c>
      <c r="AL39" s="181">
        <f>SUM(AJ39:AK39)</f>
        <v>0</v>
      </c>
      <c r="AM39" s="182" t="str">
        <f>IF(AL39=0," ",SUM(AJ39/AL39))</f>
        <v xml:space="preserve"> </v>
      </c>
    </row>
    <row r="40" spans="1:49" x14ac:dyDescent="0.25">
      <c r="A40" s="122"/>
      <c r="B40" s="421">
        <v>5</v>
      </c>
      <c r="C40" s="589" t="s">
        <v>594</v>
      </c>
      <c r="D40" s="708"/>
      <c r="E40" s="708"/>
      <c r="F40" s="708"/>
      <c r="G40" s="708"/>
      <c r="H40" s="708"/>
      <c r="I40" s="708"/>
      <c r="J40" s="708"/>
      <c r="K40" s="708"/>
      <c r="L40" s="708"/>
      <c r="M40" s="708"/>
      <c r="N40" s="708"/>
      <c r="O40" s="142"/>
      <c r="P40" s="142"/>
      <c r="Q40" s="329"/>
      <c r="R40" s="142"/>
      <c r="S40" s="142"/>
      <c r="T40" s="142"/>
      <c r="U40" s="329"/>
      <c r="V40" s="142"/>
      <c r="W40" s="142"/>
      <c r="X40" s="142"/>
      <c r="Y40" s="142"/>
      <c r="Z40" s="142"/>
      <c r="AA40" s="142"/>
      <c r="AB40" s="142"/>
      <c r="AC40" s="142"/>
      <c r="AD40" s="142"/>
      <c r="AE40" s="142"/>
      <c r="AF40" s="142"/>
      <c r="AG40" s="142"/>
      <c r="AH40" s="143"/>
      <c r="AI40" s="122"/>
      <c r="AJ40" s="209">
        <f>COUNTIF(O40:AH40,"1")</f>
        <v>0</v>
      </c>
      <c r="AK40" s="210">
        <f>COUNTIF(O40:AH40,"0")</f>
        <v>0</v>
      </c>
      <c r="AL40" s="210">
        <f>SUM(AJ40:AK40)</f>
        <v>0</v>
      </c>
      <c r="AM40" s="211" t="str">
        <f>IF(AL40=0," ",SUM(AJ40/AL40))</f>
        <v xml:space="preserve"> </v>
      </c>
    </row>
    <row r="41" spans="1:49" x14ac:dyDescent="0.25">
      <c r="A41" s="122"/>
      <c r="B41" s="740">
        <v>5.0999999999999996</v>
      </c>
      <c r="C41" s="484" t="s">
        <v>467</v>
      </c>
      <c r="D41" s="743"/>
      <c r="E41" s="743"/>
      <c r="F41" s="743"/>
      <c r="G41" s="743"/>
      <c r="H41" s="743"/>
      <c r="I41" s="743"/>
      <c r="J41" s="743"/>
      <c r="K41" s="743"/>
      <c r="L41" s="743"/>
      <c r="M41" s="743"/>
      <c r="N41" s="743"/>
      <c r="O41" s="148"/>
      <c r="P41" s="148"/>
      <c r="Q41" s="148"/>
      <c r="R41" s="148"/>
      <c r="S41" s="148"/>
      <c r="T41" s="148"/>
      <c r="U41" s="148"/>
      <c r="V41" s="148"/>
      <c r="W41" s="148"/>
      <c r="X41" s="148"/>
      <c r="Y41" s="148"/>
      <c r="Z41" s="148"/>
      <c r="AA41" s="148"/>
      <c r="AB41" s="148"/>
      <c r="AC41" s="148"/>
      <c r="AD41" s="148"/>
      <c r="AE41" s="148"/>
      <c r="AF41" s="148"/>
      <c r="AG41" s="148"/>
      <c r="AH41" s="149"/>
      <c r="AI41" s="122"/>
      <c r="AJ41" s="735"/>
      <c r="AK41" s="736"/>
      <c r="AL41" s="736"/>
      <c r="AM41" s="737"/>
    </row>
    <row r="42" spans="1:49" ht="12.75" customHeight="1" x14ac:dyDescent="0.25">
      <c r="A42" s="122"/>
      <c r="B42" s="741"/>
      <c r="C42" s="744" t="s">
        <v>161</v>
      </c>
      <c r="D42" s="745"/>
      <c r="E42" s="745"/>
      <c r="F42" s="745"/>
      <c r="G42" s="745"/>
      <c r="H42" s="745"/>
      <c r="I42" s="745"/>
      <c r="J42" s="745"/>
      <c r="K42" s="745"/>
      <c r="L42" s="745"/>
      <c r="M42" s="745"/>
      <c r="N42" s="745"/>
      <c r="O42" s="183"/>
      <c r="P42" s="183"/>
      <c r="Q42" s="183"/>
      <c r="R42" s="183"/>
      <c r="S42" s="390"/>
      <c r="T42" s="183"/>
      <c r="U42" s="183"/>
      <c r="V42" s="183"/>
      <c r="W42" s="390"/>
      <c r="X42" s="183"/>
      <c r="Y42" s="183"/>
      <c r="Z42" s="183"/>
      <c r="AA42" s="183"/>
      <c r="AB42" s="183"/>
      <c r="AC42" s="183"/>
      <c r="AD42" s="183"/>
      <c r="AE42" s="183"/>
      <c r="AF42" s="183"/>
      <c r="AG42" s="183"/>
      <c r="AH42" s="184"/>
      <c r="AI42" s="122"/>
      <c r="AJ42" s="185">
        <f>COUNTIFS(O40:AH40,"1",O42:AH42,"1")</f>
        <v>0</v>
      </c>
      <c r="AK42" s="186">
        <f>COUNTIFS(O40:AH40,"1",O42:AH42,"0")</f>
        <v>0</v>
      </c>
      <c r="AL42" s="186">
        <f>SUM(AJ42:AK42)</f>
        <v>0</v>
      </c>
      <c r="AM42" s="187" t="str">
        <f>IF(AL42=0," ",SUM(AJ42/AL42))</f>
        <v xml:space="preserve"> </v>
      </c>
    </row>
    <row r="43" spans="1:49" ht="13.95" customHeight="1" thickBot="1" x14ac:dyDescent="0.3">
      <c r="A43" s="122"/>
      <c r="B43" s="742"/>
      <c r="C43" s="713" t="s">
        <v>162</v>
      </c>
      <c r="D43" s="714"/>
      <c r="E43" s="714"/>
      <c r="F43" s="714"/>
      <c r="G43" s="714"/>
      <c r="H43" s="714"/>
      <c r="I43" s="714"/>
      <c r="J43" s="714"/>
      <c r="K43" s="714"/>
      <c r="L43" s="714"/>
      <c r="M43" s="714"/>
      <c r="N43" s="714"/>
      <c r="O43" s="390"/>
      <c r="P43" s="183"/>
      <c r="Q43" s="183"/>
      <c r="R43" s="183"/>
      <c r="S43" s="183"/>
      <c r="T43" s="390"/>
      <c r="U43" s="183"/>
      <c r="V43" s="183"/>
      <c r="W43" s="390"/>
      <c r="X43" s="183"/>
      <c r="Y43" s="183"/>
      <c r="Z43" s="183"/>
      <c r="AA43" s="183"/>
      <c r="AB43" s="183"/>
      <c r="AC43" s="183"/>
      <c r="AD43" s="183"/>
      <c r="AE43" s="183"/>
      <c r="AF43" s="183"/>
      <c r="AG43" s="183"/>
      <c r="AH43" s="184"/>
      <c r="AI43" s="122"/>
      <c r="AJ43" s="188">
        <f>COUNTIFS(O40:AH40,"1",O43:AH43,"1")</f>
        <v>0</v>
      </c>
      <c r="AK43" s="189">
        <f>COUNTIFS(O40:AH40,"1",O43:AH43,"0")</f>
        <v>0</v>
      </c>
      <c r="AL43" s="189">
        <f>SUM(AJ43:AK43)</f>
        <v>0</v>
      </c>
      <c r="AM43" s="190" t="str">
        <f>IF(AL43=0," ",SUM(AJ43/AL43))</f>
        <v xml:space="preserve"> </v>
      </c>
      <c r="AW43" s="391"/>
    </row>
    <row r="44" spans="1:49" ht="13.95" hidden="1" customHeight="1" thickBot="1" x14ac:dyDescent="0.3">
      <c r="A44" s="122"/>
      <c r="B44" s="427"/>
      <c r="C44" s="428"/>
      <c r="D44" s="429"/>
      <c r="E44" s="429"/>
      <c r="F44" s="429"/>
      <c r="G44" s="429"/>
      <c r="H44" s="429"/>
      <c r="I44" s="429"/>
      <c r="J44" s="429"/>
      <c r="K44" s="429"/>
      <c r="L44" s="429"/>
      <c r="M44" s="429"/>
      <c r="N44" s="429"/>
      <c r="O44" s="430"/>
      <c r="P44" s="430"/>
      <c r="Q44" s="430"/>
      <c r="R44" s="430"/>
      <c r="S44" s="430"/>
      <c r="T44" s="430"/>
      <c r="U44" s="430"/>
      <c r="V44" s="430"/>
      <c r="W44" s="430"/>
      <c r="X44" s="430"/>
      <c r="Y44" s="430"/>
      <c r="Z44" s="430"/>
      <c r="AA44" s="430"/>
      <c r="AB44" s="430"/>
      <c r="AC44" s="430"/>
      <c r="AD44" s="430"/>
      <c r="AE44" s="430"/>
      <c r="AF44" s="430"/>
      <c r="AG44" s="430"/>
      <c r="AH44" s="430"/>
      <c r="AI44" s="122"/>
      <c r="AJ44" s="423">
        <f>COUNTIFS(O40:AH40,"1",O42:AH42,"1",O43:AH43,"1")</f>
        <v>0</v>
      </c>
      <c r="AK44" s="423"/>
      <c r="AL44" s="423">
        <f>COUNTIF(O40:AH40,"1")</f>
        <v>0</v>
      </c>
      <c r="AM44" s="431" t="str">
        <f>IF(AL44=0," ",SUM(AJ44/AL44))</f>
        <v xml:space="preserve"> </v>
      </c>
      <c r="AW44" s="391"/>
    </row>
    <row r="45" spans="1:49" ht="12.75" customHeight="1" x14ac:dyDescent="0.25">
      <c r="A45" s="122"/>
      <c r="B45" s="420">
        <v>6</v>
      </c>
      <c r="C45" s="720" t="s">
        <v>380</v>
      </c>
      <c r="D45" s="720"/>
      <c r="E45" s="720"/>
      <c r="F45" s="720"/>
      <c r="G45" s="720"/>
      <c r="H45" s="720"/>
      <c r="I45" s="720"/>
      <c r="J45" s="720"/>
      <c r="K45" s="720"/>
      <c r="L45" s="720"/>
      <c r="M45" s="720"/>
      <c r="N45" s="720"/>
      <c r="O45" s="142"/>
      <c r="P45" s="142"/>
      <c r="Q45" s="329"/>
      <c r="R45" s="142"/>
      <c r="S45" s="142"/>
      <c r="T45" s="142"/>
      <c r="U45" s="142"/>
      <c r="V45" s="142"/>
      <c r="W45" s="142"/>
      <c r="X45" s="142"/>
      <c r="Y45" s="142"/>
      <c r="Z45" s="142"/>
      <c r="AA45" s="142"/>
      <c r="AB45" s="142"/>
      <c r="AC45" s="142"/>
      <c r="AD45" s="142"/>
      <c r="AE45" s="142"/>
      <c r="AF45" s="142"/>
      <c r="AG45" s="142"/>
      <c r="AH45" s="143"/>
      <c r="AI45" s="122"/>
      <c r="AJ45" s="174">
        <f>COUNTIF(O45:AH45,"1")</f>
        <v>0</v>
      </c>
      <c r="AK45" s="175">
        <f>COUNTIF(O45:AH45,"0")</f>
        <v>0</v>
      </c>
      <c r="AL45" s="175">
        <f>SUM(AJ45:AK45)</f>
        <v>0</v>
      </c>
      <c r="AM45" s="191" t="str">
        <f>IF(AL45=0," ",SUM(AJ45/AL45))</f>
        <v xml:space="preserve"> </v>
      </c>
    </row>
    <row r="46" spans="1:49" ht="12.75" customHeight="1" x14ac:dyDescent="0.25">
      <c r="A46" s="122"/>
      <c r="B46" s="731">
        <v>6.1</v>
      </c>
      <c r="C46" s="567" t="s">
        <v>469</v>
      </c>
      <c r="D46" s="734"/>
      <c r="E46" s="734"/>
      <c r="F46" s="734"/>
      <c r="G46" s="734"/>
      <c r="H46" s="734"/>
      <c r="I46" s="734"/>
      <c r="J46" s="734"/>
      <c r="K46" s="734"/>
      <c r="L46" s="734"/>
      <c r="M46" s="734"/>
      <c r="N46" s="734"/>
      <c r="O46" s="148"/>
      <c r="P46" s="148"/>
      <c r="Q46" s="148"/>
      <c r="R46" s="148"/>
      <c r="S46" s="148"/>
      <c r="T46" s="148"/>
      <c r="U46" s="148"/>
      <c r="V46" s="148"/>
      <c r="W46" s="148"/>
      <c r="X46" s="148"/>
      <c r="Y46" s="148"/>
      <c r="Z46" s="148"/>
      <c r="AA46" s="148"/>
      <c r="AB46" s="148"/>
      <c r="AC46" s="148"/>
      <c r="AD46" s="148"/>
      <c r="AE46" s="148"/>
      <c r="AF46" s="148"/>
      <c r="AG46" s="148"/>
      <c r="AH46" s="149"/>
      <c r="AI46" s="122"/>
      <c r="AJ46" s="735"/>
      <c r="AK46" s="736"/>
      <c r="AL46" s="736"/>
      <c r="AM46" s="737"/>
    </row>
    <row r="47" spans="1:49" ht="12.75" customHeight="1" x14ac:dyDescent="0.25">
      <c r="A47" s="122"/>
      <c r="B47" s="732"/>
      <c r="C47" s="738" t="s">
        <v>163</v>
      </c>
      <c r="D47" s="738"/>
      <c r="E47" s="738"/>
      <c r="F47" s="738"/>
      <c r="G47" s="738"/>
      <c r="H47" s="738"/>
      <c r="I47" s="738"/>
      <c r="J47" s="738"/>
      <c r="K47" s="738"/>
      <c r="L47" s="738"/>
      <c r="M47" s="738"/>
      <c r="N47" s="738"/>
      <c r="O47" s="183"/>
      <c r="P47" s="183"/>
      <c r="Q47" s="183"/>
      <c r="R47" s="183"/>
      <c r="S47" s="183"/>
      <c r="T47" s="183"/>
      <c r="U47" s="183"/>
      <c r="V47" s="183"/>
      <c r="W47" s="183"/>
      <c r="X47" s="183"/>
      <c r="Y47" s="183"/>
      <c r="Z47" s="183"/>
      <c r="AA47" s="183"/>
      <c r="AB47" s="183"/>
      <c r="AC47" s="183"/>
      <c r="AD47" s="183"/>
      <c r="AE47" s="183"/>
      <c r="AF47" s="183"/>
      <c r="AG47" s="183"/>
      <c r="AH47" s="184"/>
      <c r="AI47" s="122"/>
      <c r="AJ47" s="192">
        <f>COUNTIFS(O45:AH45,"1",O47:AH47,"1")</f>
        <v>0</v>
      </c>
      <c r="AK47" s="193">
        <f>COUNTIFS(O45:AH45,"1",O47:AH47,"0")</f>
        <v>0</v>
      </c>
      <c r="AL47" s="193">
        <f>SUM(AJ47:AK47)</f>
        <v>0</v>
      </c>
      <c r="AM47" s="194" t="str">
        <f>IF(AL47=0," ",SUM(AJ47/AL47))</f>
        <v xml:space="preserve"> </v>
      </c>
    </row>
    <row r="48" spans="1:49" ht="12.75" customHeight="1" thickBot="1" x14ac:dyDescent="0.3">
      <c r="A48" s="122"/>
      <c r="B48" s="733"/>
      <c r="C48" s="739" t="s">
        <v>164</v>
      </c>
      <c r="D48" s="739"/>
      <c r="E48" s="739"/>
      <c r="F48" s="739"/>
      <c r="G48" s="739"/>
      <c r="H48" s="739"/>
      <c r="I48" s="739"/>
      <c r="J48" s="739"/>
      <c r="K48" s="739"/>
      <c r="L48" s="739"/>
      <c r="M48" s="739"/>
      <c r="N48" s="739"/>
      <c r="O48" s="178"/>
      <c r="P48" s="178"/>
      <c r="Q48" s="178"/>
      <c r="R48" s="178"/>
      <c r="S48" s="178"/>
      <c r="T48" s="178"/>
      <c r="U48" s="178"/>
      <c r="V48" s="178"/>
      <c r="W48" s="178"/>
      <c r="X48" s="178"/>
      <c r="Y48" s="178"/>
      <c r="Z48" s="178"/>
      <c r="AA48" s="178"/>
      <c r="AB48" s="178"/>
      <c r="AC48" s="178"/>
      <c r="AD48" s="178"/>
      <c r="AE48" s="178"/>
      <c r="AF48" s="178"/>
      <c r="AG48" s="178"/>
      <c r="AH48" s="179"/>
      <c r="AI48" s="122"/>
      <c r="AJ48" s="180">
        <f>COUNTIFS(O45:AH45,"1",O48:AH48,"1")</f>
        <v>0</v>
      </c>
      <c r="AK48" s="181">
        <f>COUNTIFS(O45:AH45,"1",O48:AH48,"0")</f>
        <v>0</v>
      </c>
      <c r="AL48" s="181">
        <f t="shared" ref="AL48:AL55" si="0">SUM(AJ48:AK48)</f>
        <v>0</v>
      </c>
      <c r="AM48" s="195" t="str">
        <f t="shared" ref="AM48:AM55" si="1">IF(AL48=0," ",SUM(AJ48/AL48))</f>
        <v xml:space="preserve"> </v>
      </c>
    </row>
    <row r="49" spans="1:39" x14ac:dyDescent="0.25">
      <c r="A49" s="122"/>
      <c r="B49" s="799">
        <v>7</v>
      </c>
      <c r="C49" s="753" t="s">
        <v>488</v>
      </c>
      <c r="D49" s="754"/>
      <c r="E49" s="754"/>
      <c r="F49" s="754"/>
      <c r="G49" s="754"/>
      <c r="H49" s="754"/>
      <c r="I49" s="754"/>
      <c r="J49" s="754"/>
      <c r="K49" s="754"/>
      <c r="L49" s="754"/>
      <c r="M49" s="754"/>
      <c r="N49" s="755"/>
      <c r="O49" s="809"/>
      <c r="P49" s="763"/>
      <c r="Q49" s="812"/>
      <c r="R49" s="763"/>
      <c r="S49" s="763"/>
      <c r="T49" s="763"/>
      <c r="U49" s="763"/>
      <c r="V49" s="763"/>
      <c r="W49" s="763"/>
      <c r="X49" s="763"/>
      <c r="Y49" s="763"/>
      <c r="Z49" s="763"/>
      <c r="AA49" s="763"/>
      <c r="AB49" s="763"/>
      <c r="AC49" s="763"/>
      <c r="AD49" s="763"/>
      <c r="AE49" s="763"/>
      <c r="AF49" s="763"/>
      <c r="AG49" s="763"/>
      <c r="AH49" s="821"/>
      <c r="AI49" s="122"/>
      <c r="AJ49" s="823">
        <f>COUNTIF(O49:AH49,"1")</f>
        <v>0</v>
      </c>
      <c r="AK49" s="813">
        <f>COUNTIF(O49:AH49,"0")</f>
        <v>0</v>
      </c>
      <c r="AL49" s="813">
        <f t="shared" si="0"/>
        <v>0</v>
      </c>
      <c r="AM49" s="815" t="str">
        <f t="shared" si="1"/>
        <v xml:space="preserve"> </v>
      </c>
    </row>
    <row r="50" spans="1:39" ht="13.8" thickBot="1" x14ac:dyDescent="0.3">
      <c r="A50" s="122"/>
      <c r="B50" s="801"/>
      <c r="C50" s="806" t="s">
        <v>699</v>
      </c>
      <c r="D50" s="807"/>
      <c r="E50" s="807"/>
      <c r="F50" s="807"/>
      <c r="G50" s="807"/>
      <c r="H50" s="807"/>
      <c r="I50" s="807"/>
      <c r="J50" s="807"/>
      <c r="K50" s="807"/>
      <c r="L50" s="807"/>
      <c r="M50" s="807"/>
      <c r="N50" s="808"/>
      <c r="O50" s="810"/>
      <c r="P50" s="764"/>
      <c r="Q50" s="764"/>
      <c r="R50" s="764"/>
      <c r="S50" s="764"/>
      <c r="T50" s="764"/>
      <c r="U50" s="764"/>
      <c r="V50" s="764"/>
      <c r="W50" s="764"/>
      <c r="X50" s="764"/>
      <c r="Y50" s="764"/>
      <c r="Z50" s="764"/>
      <c r="AA50" s="764"/>
      <c r="AB50" s="764"/>
      <c r="AC50" s="764"/>
      <c r="AD50" s="764"/>
      <c r="AE50" s="764"/>
      <c r="AF50" s="764"/>
      <c r="AG50" s="764"/>
      <c r="AH50" s="822"/>
      <c r="AI50" s="122"/>
      <c r="AJ50" s="824"/>
      <c r="AK50" s="814"/>
      <c r="AL50" s="814"/>
      <c r="AM50" s="816"/>
    </row>
    <row r="51" spans="1:39" ht="25.5" customHeight="1" x14ac:dyDescent="0.25">
      <c r="A51" s="122"/>
      <c r="B51" s="791">
        <v>8</v>
      </c>
      <c r="C51" s="715" t="s">
        <v>595</v>
      </c>
      <c r="D51" s="716"/>
      <c r="E51" s="716"/>
      <c r="F51" s="716"/>
      <c r="G51" s="716"/>
      <c r="H51" s="716"/>
      <c r="I51" s="716"/>
      <c r="J51" s="716"/>
      <c r="K51" s="716"/>
      <c r="L51" s="716"/>
      <c r="M51" s="716"/>
      <c r="N51" s="717"/>
      <c r="O51" s="809"/>
      <c r="P51" s="763"/>
      <c r="Q51" s="812"/>
      <c r="R51" s="763"/>
      <c r="S51" s="763"/>
      <c r="T51" s="763"/>
      <c r="U51" s="763"/>
      <c r="V51" s="763"/>
      <c r="W51" s="763"/>
      <c r="X51" s="763"/>
      <c r="Y51" s="763"/>
      <c r="Z51" s="763"/>
      <c r="AA51" s="763"/>
      <c r="AB51" s="763"/>
      <c r="AC51" s="763"/>
      <c r="AD51" s="763"/>
      <c r="AE51" s="763"/>
      <c r="AF51" s="763"/>
      <c r="AG51" s="763"/>
      <c r="AH51" s="821"/>
      <c r="AI51" s="122"/>
      <c r="AJ51" s="820">
        <f>COUNTIF(O51:AH51,"1")</f>
        <v>0</v>
      </c>
      <c r="AK51" s="819">
        <f>COUNTIF(O51:AH51,"0")</f>
        <v>0</v>
      </c>
      <c r="AL51" s="819">
        <f>SUM(AJ51:AK51)</f>
        <v>0</v>
      </c>
      <c r="AM51" s="817" t="str">
        <f t="shared" si="1"/>
        <v xml:space="preserve"> </v>
      </c>
    </row>
    <row r="52" spans="1:39" ht="13.8" thickBot="1" x14ac:dyDescent="0.3">
      <c r="A52" s="122"/>
      <c r="B52" s="792"/>
      <c r="C52" s="805" t="s">
        <v>596</v>
      </c>
      <c r="D52" s="794"/>
      <c r="E52" s="794"/>
      <c r="F52" s="794"/>
      <c r="G52" s="794"/>
      <c r="H52" s="794"/>
      <c r="I52" s="794"/>
      <c r="J52" s="794"/>
      <c r="K52" s="794"/>
      <c r="L52" s="794"/>
      <c r="M52" s="794"/>
      <c r="N52" s="795"/>
      <c r="O52" s="835"/>
      <c r="P52" s="765"/>
      <c r="Q52" s="765"/>
      <c r="R52" s="765"/>
      <c r="S52" s="765"/>
      <c r="T52" s="765"/>
      <c r="U52" s="765"/>
      <c r="V52" s="765"/>
      <c r="W52" s="765"/>
      <c r="X52" s="765"/>
      <c r="Y52" s="765"/>
      <c r="Z52" s="765"/>
      <c r="AA52" s="765"/>
      <c r="AB52" s="765"/>
      <c r="AC52" s="765"/>
      <c r="AD52" s="765"/>
      <c r="AE52" s="765"/>
      <c r="AF52" s="765"/>
      <c r="AG52" s="765"/>
      <c r="AH52" s="825"/>
      <c r="AI52" s="122"/>
      <c r="AJ52" s="728"/>
      <c r="AK52" s="726"/>
      <c r="AL52" s="726"/>
      <c r="AM52" s="818"/>
    </row>
    <row r="53" spans="1:39" x14ac:dyDescent="0.25">
      <c r="A53" s="122"/>
      <c r="B53" s="799">
        <v>9</v>
      </c>
      <c r="C53" s="753" t="s">
        <v>654</v>
      </c>
      <c r="D53" s="754"/>
      <c r="E53" s="754"/>
      <c r="F53" s="754"/>
      <c r="G53" s="754"/>
      <c r="H53" s="754"/>
      <c r="I53" s="754"/>
      <c r="J53" s="754"/>
      <c r="K53" s="754"/>
      <c r="L53" s="754"/>
      <c r="M53" s="754"/>
      <c r="N53" s="755"/>
      <c r="O53" s="809"/>
      <c r="P53" s="763"/>
      <c r="Q53" s="812"/>
      <c r="R53" s="763"/>
      <c r="S53" s="763"/>
      <c r="T53" s="763"/>
      <c r="U53" s="763"/>
      <c r="V53" s="763"/>
      <c r="W53" s="763"/>
      <c r="X53" s="763"/>
      <c r="Y53" s="763"/>
      <c r="Z53" s="763"/>
      <c r="AA53" s="763"/>
      <c r="AB53" s="763"/>
      <c r="AC53" s="763"/>
      <c r="AD53" s="763"/>
      <c r="AE53" s="763"/>
      <c r="AF53" s="763"/>
      <c r="AG53" s="763"/>
      <c r="AH53" s="821"/>
      <c r="AI53" s="122"/>
      <c r="AJ53" s="823">
        <f>COUNTIF(O53:AH53,"1")</f>
        <v>0</v>
      </c>
      <c r="AK53" s="813">
        <f>COUNTIF(O53:AH53,"0")</f>
        <v>0</v>
      </c>
      <c r="AL53" s="813">
        <f t="shared" si="0"/>
        <v>0</v>
      </c>
      <c r="AM53" s="815" t="str">
        <f t="shared" si="1"/>
        <v xml:space="preserve"> </v>
      </c>
    </row>
    <row r="54" spans="1:39" ht="13.8" thickBot="1" x14ac:dyDescent="0.3">
      <c r="A54" s="122"/>
      <c r="B54" s="800"/>
      <c r="C54" s="802" t="s">
        <v>597</v>
      </c>
      <c r="D54" s="803"/>
      <c r="E54" s="803"/>
      <c r="F54" s="803"/>
      <c r="G54" s="803"/>
      <c r="H54" s="803"/>
      <c r="I54" s="803"/>
      <c r="J54" s="803"/>
      <c r="K54" s="803"/>
      <c r="L54" s="803"/>
      <c r="M54" s="803"/>
      <c r="N54" s="804"/>
      <c r="O54" s="835"/>
      <c r="P54" s="765"/>
      <c r="Q54" s="765"/>
      <c r="R54" s="765"/>
      <c r="S54" s="765"/>
      <c r="T54" s="765"/>
      <c r="U54" s="765"/>
      <c r="V54" s="765"/>
      <c r="W54" s="765"/>
      <c r="X54" s="765"/>
      <c r="Y54" s="765"/>
      <c r="Z54" s="765"/>
      <c r="AA54" s="765"/>
      <c r="AB54" s="765"/>
      <c r="AC54" s="765"/>
      <c r="AD54" s="765"/>
      <c r="AE54" s="765"/>
      <c r="AF54" s="765"/>
      <c r="AG54" s="765"/>
      <c r="AH54" s="825"/>
      <c r="AI54" s="122"/>
      <c r="AJ54" s="824"/>
      <c r="AK54" s="814"/>
      <c r="AL54" s="814"/>
      <c r="AM54" s="816"/>
    </row>
    <row r="55" spans="1:39" ht="25.5" customHeight="1" thickBot="1" x14ac:dyDescent="0.3">
      <c r="A55" s="122"/>
      <c r="B55" s="196">
        <v>10</v>
      </c>
      <c r="C55" s="756" t="s">
        <v>290</v>
      </c>
      <c r="D55" s="756"/>
      <c r="E55" s="756"/>
      <c r="F55" s="756"/>
      <c r="G55" s="756"/>
      <c r="H55" s="756"/>
      <c r="I55" s="756"/>
      <c r="J55" s="756"/>
      <c r="K55" s="756"/>
      <c r="L55" s="756"/>
      <c r="M55" s="756"/>
      <c r="N55" s="756"/>
      <c r="O55" s="168"/>
      <c r="P55" s="168"/>
      <c r="Q55" s="330"/>
      <c r="R55" s="168"/>
      <c r="S55" s="168"/>
      <c r="T55" s="168"/>
      <c r="U55" s="168"/>
      <c r="V55" s="168"/>
      <c r="W55" s="168"/>
      <c r="X55" s="168"/>
      <c r="Y55" s="168"/>
      <c r="Z55" s="168"/>
      <c r="AA55" s="168"/>
      <c r="AB55" s="168"/>
      <c r="AC55" s="168"/>
      <c r="AD55" s="168"/>
      <c r="AE55" s="168"/>
      <c r="AF55" s="168"/>
      <c r="AG55" s="168"/>
      <c r="AH55" s="169"/>
      <c r="AI55" s="122"/>
      <c r="AJ55" s="180">
        <f>COUNTIF(O55:AH55,"1")</f>
        <v>0</v>
      </c>
      <c r="AK55" s="181">
        <f>COUNTIF(O55:AH55,"0")</f>
        <v>0</v>
      </c>
      <c r="AL55" s="181">
        <f t="shared" si="0"/>
        <v>0</v>
      </c>
      <c r="AM55" s="195" t="str">
        <f t="shared" si="1"/>
        <v xml:space="preserve"> </v>
      </c>
    </row>
    <row r="56" spans="1:39" x14ac:dyDescent="0.25">
      <c r="A56" s="122"/>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303"/>
      <c r="AK56" s="303"/>
      <c r="AL56" s="303"/>
      <c r="AM56" s="303"/>
    </row>
    <row r="57" spans="1:39" ht="13.8" thickBot="1" x14ac:dyDescent="0.3">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303"/>
      <c r="AK57" s="303"/>
      <c r="AL57" s="303"/>
      <c r="AM57" s="303"/>
    </row>
    <row r="58" spans="1:39" ht="13.8" thickBot="1" x14ac:dyDescent="0.3">
      <c r="A58" s="122"/>
      <c r="B58" s="757" t="s">
        <v>71</v>
      </c>
      <c r="C58" s="758"/>
      <c r="D58" s="758"/>
      <c r="E58" s="758"/>
      <c r="F58" s="758"/>
      <c r="G58" s="758"/>
      <c r="H58" s="758"/>
      <c r="I58" s="758"/>
      <c r="J58" s="758"/>
      <c r="K58" s="758"/>
      <c r="L58" s="758"/>
      <c r="M58" s="758"/>
      <c r="N58" s="758"/>
      <c r="O58" s="197"/>
      <c r="P58" s="197"/>
      <c r="Q58" s="197"/>
      <c r="R58" s="197"/>
      <c r="S58" s="197"/>
      <c r="T58" s="197"/>
      <c r="U58" s="197"/>
      <c r="V58" s="197"/>
      <c r="W58" s="197"/>
      <c r="X58" s="197"/>
      <c r="Y58" s="197"/>
      <c r="Z58" s="197"/>
      <c r="AA58" s="197"/>
      <c r="AB58" s="197"/>
      <c r="AC58" s="197"/>
      <c r="AD58" s="197"/>
      <c r="AE58" s="197"/>
      <c r="AF58" s="197"/>
      <c r="AG58" s="197"/>
      <c r="AH58" s="198"/>
      <c r="AI58" s="122"/>
      <c r="AJ58" s="199"/>
      <c r="AK58" s="200"/>
      <c r="AL58" s="200"/>
      <c r="AM58" s="201"/>
    </row>
    <row r="59" spans="1:39" ht="25.5" customHeight="1" thickBot="1" x14ac:dyDescent="0.3">
      <c r="A59" s="122"/>
      <c r="B59" s="202">
        <v>11</v>
      </c>
      <c r="C59" s="607" t="s">
        <v>598</v>
      </c>
      <c r="D59" s="759"/>
      <c r="E59" s="759"/>
      <c r="F59" s="759"/>
      <c r="G59" s="759"/>
      <c r="H59" s="759"/>
      <c r="I59" s="759"/>
      <c r="J59" s="759"/>
      <c r="K59" s="759"/>
      <c r="L59" s="759"/>
      <c r="M59" s="759"/>
      <c r="N59" s="759"/>
      <c r="O59" s="203"/>
      <c r="P59" s="203"/>
      <c r="Q59" s="331"/>
      <c r="R59" s="331"/>
      <c r="S59" s="203"/>
      <c r="T59" s="203"/>
      <c r="U59" s="203"/>
      <c r="V59" s="203"/>
      <c r="W59" s="203"/>
      <c r="X59" s="203"/>
      <c r="Y59" s="203"/>
      <c r="Z59" s="203"/>
      <c r="AA59" s="203"/>
      <c r="AB59" s="203"/>
      <c r="AC59" s="203"/>
      <c r="AD59" s="203"/>
      <c r="AE59" s="203"/>
      <c r="AF59" s="203"/>
      <c r="AG59" s="203"/>
      <c r="AH59" s="204"/>
      <c r="AI59" s="122"/>
      <c r="AJ59" s="205">
        <f>COUNTIF(O59:AH59,"1")</f>
        <v>0</v>
      </c>
      <c r="AK59" s="206">
        <f>COUNTIF(O59:AH59,"0")</f>
        <v>0</v>
      </c>
      <c r="AL59" s="206">
        <f>SUM(AJ59:AK59)</f>
        <v>0</v>
      </c>
      <c r="AM59" s="207" t="str">
        <f>IF(AL59=0," ",SUM(AJ59/AL59))</f>
        <v xml:space="preserve"> </v>
      </c>
    </row>
    <row r="60" spans="1:39" ht="25.5" customHeight="1" x14ac:dyDescent="0.25">
      <c r="A60" s="122"/>
      <c r="B60" s="173">
        <v>12</v>
      </c>
      <c r="C60" s="570" t="s">
        <v>599</v>
      </c>
      <c r="D60" s="720"/>
      <c r="E60" s="720"/>
      <c r="F60" s="720"/>
      <c r="G60" s="720"/>
      <c r="H60" s="720"/>
      <c r="I60" s="720"/>
      <c r="J60" s="720"/>
      <c r="K60" s="720"/>
      <c r="L60" s="720"/>
      <c r="M60" s="720"/>
      <c r="N60" s="720"/>
      <c r="O60" s="142"/>
      <c r="P60" s="142"/>
      <c r="Q60" s="329"/>
      <c r="R60" s="329"/>
      <c r="S60" s="142"/>
      <c r="T60" s="142"/>
      <c r="U60" s="329"/>
      <c r="V60" s="142"/>
      <c r="W60" s="142"/>
      <c r="X60" s="142"/>
      <c r="Y60" s="142"/>
      <c r="Z60" s="142"/>
      <c r="AA60" s="142"/>
      <c r="AB60" s="142"/>
      <c r="AC60" s="142"/>
      <c r="AD60" s="142"/>
      <c r="AE60" s="142"/>
      <c r="AF60" s="142"/>
      <c r="AG60" s="142"/>
      <c r="AH60" s="143"/>
      <c r="AI60" s="122"/>
      <c r="AJ60" s="174">
        <f>COUNTIF(O60:AH60,"1")</f>
        <v>0</v>
      </c>
      <c r="AK60" s="175">
        <f>COUNTIF(O60:AH60,"0")</f>
        <v>0</v>
      </c>
      <c r="AL60" s="175">
        <f t="shared" ref="AL60:AL64" si="2">SUM(AJ60:AK60)</f>
        <v>0</v>
      </c>
      <c r="AM60" s="176" t="str">
        <f t="shared" ref="AM60:AM64" si="3">IF(AL60=0," ",SUM(AJ60/AL60))</f>
        <v xml:space="preserve"> </v>
      </c>
    </row>
    <row r="61" spans="1:39" ht="12.75" customHeight="1" thickBot="1" x14ac:dyDescent="0.3">
      <c r="A61" s="122"/>
      <c r="B61" s="177">
        <v>12.1</v>
      </c>
      <c r="C61" s="760" t="s">
        <v>381</v>
      </c>
      <c r="D61" s="697"/>
      <c r="E61" s="697"/>
      <c r="F61" s="697"/>
      <c r="G61" s="697"/>
      <c r="H61" s="697"/>
      <c r="I61" s="697"/>
      <c r="J61" s="697"/>
      <c r="K61" s="697"/>
      <c r="L61" s="697"/>
      <c r="M61" s="697"/>
      <c r="N61" s="697"/>
      <c r="O61" s="178"/>
      <c r="P61" s="178"/>
      <c r="Q61" s="178"/>
      <c r="R61" s="178"/>
      <c r="S61" s="178"/>
      <c r="T61" s="178"/>
      <c r="U61" s="178"/>
      <c r="V61" s="178"/>
      <c r="W61" s="178"/>
      <c r="X61" s="178"/>
      <c r="Y61" s="178"/>
      <c r="Z61" s="178"/>
      <c r="AA61" s="178"/>
      <c r="AB61" s="178"/>
      <c r="AC61" s="178"/>
      <c r="AD61" s="178"/>
      <c r="AE61" s="178"/>
      <c r="AF61" s="178"/>
      <c r="AG61" s="178"/>
      <c r="AH61" s="179"/>
      <c r="AI61" s="122"/>
      <c r="AJ61" s="180">
        <f>COUNTIFS(O60:AH60,"1",O61:AH61,"1")</f>
        <v>0</v>
      </c>
      <c r="AK61" s="181">
        <f>COUNTIFS(O60:AH60,"1",O61:AH61,"0")</f>
        <v>0</v>
      </c>
      <c r="AL61" s="181">
        <f t="shared" si="2"/>
        <v>0</v>
      </c>
      <c r="AM61" s="182" t="str">
        <f t="shared" si="3"/>
        <v xml:space="preserve"> </v>
      </c>
    </row>
    <row r="62" spans="1:39" ht="38.25" customHeight="1" x14ac:dyDescent="0.25">
      <c r="A62" s="122"/>
      <c r="B62" s="208">
        <v>13</v>
      </c>
      <c r="C62" s="589" t="s">
        <v>622</v>
      </c>
      <c r="D62" s="708"/>
      <c r="E62" s="708"/>
      <c r="F62" s="708"/>
      <c r="G62" s="708"/>
      <c r="H62" s="708"/>
      <c r="I62" s="708"/>
      <c r="J62" s="708"/>
      <c r="K62" s="708"/>
      <c r="L62" s="708"/>
      <c r="M62" s="708"/>
      <c r="N62" s="708"/>
      <c r="O62" s="142"/>
      <c r="P62" s="142"/>
      <c r="Q62" s="329"/>
      <c r="R62" s="329"/>
      <c r="S62" s="142"/>
      <c r="T62" s="142"/>
      <c r="U62" s="142"/>
      <c r="V62" s="142"/>
      <c r="W62" s="142"/>
      <c r="X62" s="142"/>
      <c r="Y62" s="142"/>
      <c r="Z62" s="142"/>
      <c r="AA62" s="142"/>
      <c r="AB62" s="142"/>
      <c r="AC62" s="142"/>
      <c r="AD62" s="142"/>
      <c r="AE62" s="142"/>
      <c r="AF62" s="142"/>
      <c r="AG62" s="142"/>
      <c r="AH62" s="143"/>
      <c r="AI62" s="122"/>
      <c r="AJ62" s="209">
        <f>COUNTIF(O62:AH62,"1")</f>
        <v>0</v>
      </c>
      <c r="AK62" s="210">
        <f>COUNTIF(O62:AH62,"0")</f>
        <v>0</v>
      </c>
      <c r="AL62" s="210">
        <f t="shared" si="2"/>
        <v>0</v>
      </c>
      <c r="AM62" s="211" t="str">
        <f t="shared" si="3"/>
        <v xml:space="preserve"> </v>
      </c>
    </row>
    <row r="63" spans="1:39" ht="12.75" customHeight="1" x14ac:dyDescent="0.25">
      <c r="A63" s="122"/>
      <c r="B63" s="212">
        <v>13.1</v>
      </c>
      <c r="C63" s="743" t="s">
        <v>317</v>
      </c>
      <c r="D63" s="743"/>
      <c r="E63" s="743"/>
      <c r="F63" s="743"/>
      <c r="G63" s="743"/>
      <c r="H63" s="743"/>
      <c r="I63" s="743"/>
      <c r="J63" s="743"/>
      <c r="K63" s="743"/>
      <c r="L63" s="743"/>
      <c r="M63" s="743"/>
      <c r="N63" s="743"/>
      <c r="O63" s="183"/>
      <c r="P63" s="183"/>
      <c r="Q63" s="183"/>
      <c r="R63" s="183"/>
      <c r="S63" s="183"/>
      <c r="T63" s="183"/>
      <c r="U63" s="183"/>
      <c r="V63" s="183"/>
      <c r="W63" s="183"/>
      <c r="X63" s="183"/>
      <c r="Y63" s="183"/>
      <c r="Z63" s="183"/>
      <c r="AA63" s="183"/>
      <c r="AB63" s="183"/>
      <c r="AC63" s="183"/>
      <c r="AD63" s="183"/>
      <c r="AE63" s="183"/>
      <c r="AF63" s="183"/>
      <c r="AG63" s="183"/>
      <c r="AH63" s="184"/>
      <c r="AI63" s="122"/>
      <c r="AJ63" s="185">
        <f>COUNTIFS(O62:AH62,"1",O63:AH63,"1")</f>
        <v>0</v>
      </c>
      <c r="AK63" s="186">
        <f>COUNTIFS(O62:AH62,"1",O63:AH63,"0")</f>
        <v>0</v>
      </c>
      <c r="AL63" s="186">
        <f t="shared" si="2"/>
        <v>0</v>
      </c>
      <c r="AM63" s="213" t="str">
        <f t="shared" si="3"/>
        <v xml:space="preserve"> </v>
      </c>
    </row>
    <row r="64" spans="1:39" ht="12.75" customHeight="1" thickBot="1" x14ac:dyDescent="0.3">
      <c r="A64" s="122"/>
      <c r="B64" s="214">
        <v>13.2</v>
      </c>
      <c r="C64" s="752" t="s">
        <v>318</v>
      </c>
      <c r="D64" s="752"/>
      <c r="E64" s="752"/>
      <c r="F64" s="752"/>
      <c r="G64" s="752"/>
      <c r="H64" s="752"/>
      <c r="I64" s="752"/>
      <c r="J64" s="752"/>
      <c r="K64" s="752"/>
      <c r="L64" s="752"/>
      <c r="M64" s="752"/>
      <c r="N64" s="752"/>
      <c r="O64" s="178"/>
      <c r="P64" s="178"/>
      <c r="Q64" s="178"/>
      <c r="R64" s="178"/>
      <c r="S64" s="178"/>
      <c r="T64" s="178"/>
      <c r="U64" s="178"/>
      <c r="V64" s="178"/>
      <c r="W64" s="178"/>
      <c r="X64" s="178"/>
      <c r="Y64" s="178"/>
      <c r="Z64" s="178"/>
      <c r="AA64" s="178"/>
      <c r="AB64" s="178"/>
      <c r="AC64" s="178"/>
      <c r="AD64" s="178"/>
      <c r="AE64" s="178"/>
      <c r="AF64" s="178"/>
      <c r="AG64" s="178"/>
      <c r="AH64" s="179"/>
      <c r="AI64" s="122"/>
      <c r="AJ64" s="188">
        <f>COUNTIFS(O62:AH62,"1",O64:AH64,"1")</f>
        <v>0</v>
      </c>
      <c r="AK64" s="189">
        <f>COUNTIFS(O62:AH62,"1",O64:AH64,"0")</f>
        <v>0</v>
      </c>
      <c r="AL64" s="189">
        <f t="shared" si="2"/>
        <v>0</v>
      </c>
      <c r="AM64" s="215" t="str">
        <f t="shared" si="3"/>
        <v xml:space="preserve"> </v>
      </c>
    </row>
    <row r="65" spans="1:46" ht="12.75" customHeight="1" x14ac:dyDescent="0.25">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303"/>
      <c r="AK65" s="303"/>
      <c r="AL65" s="303"/>
      <c r="AM65" s="303"/>
    </row>
    <row r="66" spans="1:46" ht="12.75" customHeight="1" thickBot="1" x14ac:dyDescent="0.3">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303"/>
      <c r="AK66" s="303"/>
      <c r="AL66" s="303"/>
      <c r="AM66" s="303"/>
    </row>
    <row r="67" spans="1:46" ht="13.8" thickBot="1" x14ac:dyDescent="0.3">
      <c r="A67" s="122"/>
      <c r="B67" s="761" t="s">
        <v>276</v>
      </c>
      <c r="C67" s="762"/>
      <c r="D67" s="762"/>
      <c r="E67" s="762"/>
      <c r="F67" s="762"/>
      <c r="G67" s="762"/>
      <c r="H67" s="762"/>
      <c r="I67" s="762"/>
      <c r="J67" s="762"/>
      <c r="K67" s="762"/>
      <c r="L67" s="762"/>
      <c r="M67" s="762"/>
      <c r="N67" s="762"/>
      <c r="O67" s="762"/>
      <c r="P67" s="762"/>
      <c r="Q67" s="762"/>
      <c r="R67" s="762"/>
      <c r="S67" s="762"/>
      <c r="T67" s="762"/>
      <c r="U67" s="762"/>
      <c r="V67" s="762"/>
      <c r="W67" s="762"/>
      <c r="X67" s="762"/>
      <c r="Y67" s="762"/>
      <c r="Z67" s="762"/>
      <c r="AA67" s="762"/>
      <c r="AB67" s="762"/>
      <c r="AC67" s="762"/>
      <c r="AD67" s="762"/>
      <c r="AE67" s="762"/>
      <c r="AF67" s="762"/>
      <c r="AG67" s="762"/>
      <c r="AH67" s="838"/>
      <c r="AI67" s="122"/>
      <c r="AJ67" s="216"/>
      <c r="AK67" s="217"/>
      <c r="AL67" s="217"/>
      <c r="AM67" s="218"/>
    </row>
    <row r="68" spans="1:46" ht="13.8" thickBot="1" x14ac:dyDescent="0.3">
      <c r="A68" s="122"/>
      <c r="B68" s="208">
        <v>14</v>
      </c>
      <c r="C68" s="839" t="s">
        <v>401</v>
      </c>
      <c r="D68" s="839"/>
      <c r="E68" s="839"/>
      <c r="F68" s="839"/>
      <c r="G68" s="839"/>
      <c r="H68" s="839"/>
      <c r="I68" s="839"/>
      <c r="J68" s="839"/>
      <c r="K68" s="839"/>
      <c r="L68" s="839"/>
      <c r="M68" s="839"/>
      <c r="N68" s="839"/>
      <c r="O68" s="219"/>
      <c r="P68" s="219"/>
      <c r="Q68" s="219"/>
      <c r="R68" s="219"/>
      <c r="S68" s="219"/>
      <c r="T68" s="219"/>
      <c r="U68" s="219"/>
      <c r="V68" s="219"/>
      <c r="W68" s="219"/>
      <c r="X68" s="219"/>
      <c r="Y68" s="219"/>
      <c r="Z68" s="219"/>
      <c r="AA68" s="219"/>
      <c r="AB68" s="219"/>
      <c r="AC68" s="219"/>
      <c r="AD68" s="219"/>
      <c r="AE68" s="219"/>
      <c r="AF68" s="219"/>
      <c r="AG68" s="219"/>
      <c r="AH68" s="220"/>
      <c r="AI68" s="122"/>
      <c r="AJ68" s="221">
        <f>COUNTIF(O68:AH68,"1")</f>
        <v>0</v>
      </c>
      <c r="AK68" s="222">
        <f>COUNTIF(O68:AH68,"0")</f>
        <v>0</v>
      </c>
      <c r="AL68" s="222">
        <f>SUM(AJ68:AK68)</f>
        <v>0</v>
      </c>
      <c r="AM68" s="239" t="str">
        <f>IF(AL68=0," ",SUM(AJ68/AL68))</f>
        <v xml:space="preserve"> </v>
      </c>
      <c r="AN68" s="223" t="s">
        <v>407</v>
      </c>
      <c r="AO68" s="223"/>
    </row>
    <row r="69" spans="1:46" x14ac:dyDescent="0.25">
      <c r="A69" s="122"/>
      <c r="B69" s="740">
        <v>14.1</v>
      </c>
      <c r="C69" s="557" t="s">
        <v>600</v>
      </c>
      <c r="D69" s="836"/>
      <c r="E69" s="836"/>
      <c r="F69" s="836"/>
      <c r="G69" s="836"/>
      <c r="H69" s="836"/>
      <c r="I69" s="836"/>
      <c r="J69" s="836"/>
      <c r="K69" s="836"/>
      <c r="L69" s="836"/>
      <c r="M69" s="836"/>
      <c r="N69" s="837"/>
      <c r="O69" s="224"/>
      <c r="P69" s="225"/>
      <c r="Q69" s="225"/>
      <c r="R69" s="225"/>
      <c r="S69" s="225"/>
      <c r="T69" s="225"/>
      <c r="U69" s="225"/>
      <c r="V69" s="225"/>
      <c r="W69" s="225"/>
      <c r="X69" s="225"/>
      <c r="Y69" s="225"/>
      <c r="Z69" s="225"/>
      <c r="AA69" s="225"/>
      <c r="AB69" s="225"/>
      <c r="AC69" s="225"/>
      <c r="AD69" s="225"/>
      <c r="AE69" s="225"/>
      <c r="AF69" s="225"/>
      <c r="AG69" s="225"/>
      <c r="AH69" s="226"/>
      <c r="AI69" s="122"/>
      <c r="AJ69" s="303"/>
      <c r="AK69" s="303"/>
      <c r="AL69" s="303"/>
      <c r="AM69" s="304"/>
      <c r="AN69" s="227" t="s">
        <v>408</v>
      </c>
      <c r="AO69" s="227"/>
      <c r="AP69" s="227" t="s">
        <v>409</v>
      </c>
      <c r="AQ69" s="227" t="s">
        <v>410</v>
      </c>
      <c r="AR69" s="227" t="s">
        <v>411</v>
      </c>
      <c r="AS69" s="227" t="s">
        <v>412</v>
      </c>
      <c r="AT69" s="227" t="s">
        <v>413</v>
      </c>
    </row>
    <row r="70" spans="1:46" ht="13.8" thickBot="1" x14ac:dyDescent="0.3">
      <c r="A70" s="122"/>
      <c r="B70" s="742"/>
      <c r="C70" s="802" t="s">
        <v>435</v>
      </c>
      <c r="D70" s="803"/>
      <c r="E70" s="803"/>
      <c r="F70" s="803"/>
      <c r="G70" s="803"/>
      <c r="H70" s="803"/>
      <c r="I70" s="803"/>
      <c r="J70" s="803"/>
      <c r="K70" s="803"/>
      <c r="L70" s="803"/>
      <c r="M70" s="803"/>
      <c r="N70" s="804"/>
      <c r="O70" s="228"/>
      <c r="P70" s="229"/>
      <c r="Q70" s="229"/>
      <c r="R70" s="229"/>
      <c r="S70" s="229"/>
      <c r="T70" s="229"/>
      <c r="U70" s="229"/>
      <c r="V70" s="229"/>
      <c r="W70" s="229"/>
      <c r="X70" s="229"/>
      <c r="Y70" s="229"/>
      <c r="Z70" s="229"/>
      <c r="AA70" s="229"/>
      <c r="AB70" s="229"/>
      <c r="AC70" s="229"/>
      <c r="AD70" s="229"/>
      <c r="AE70" s="229"/>
      <c r="AF70" s="229"/>
      <c r="AG70" s="229"/>
      <c r="AH70" s="230"/>
      <c r="AI70" s="122"/>
      <c r="AJ70" s="303"/>
      <c r="AK70" s="303"/>
      <c r="AL70" s="303"/>
      <c r="AM70" s="304"/>
      <c r="AN70" s="223"/>
      <c r="AO70" s="223"/>
    </row>
    <row r="71" spans="1:46" ht="13.8" thickBot="1" x14ac:dyDescent="0.3">
      <c r="A71" s="122"/>
      <c r="B71" s="746" t="s">
        <v>277</v>
      </c>
      <c r="C71" s="747"/>
      <c r="D71" s="747"/>
      <c r="E71" s="747"/>
      <c r="F71" s="747"/>
      <c r="G71" s="747"/>
      <c r="H71" s="747"/>
      <c r="I71" s="747"/>
      <c r="J71" s="747"/>
      <c r="K71" s="747"/>
      <c r="L71" s="747"/>
      <c r="M71" s="747"/>
      <c r="N71" s="747"/>
      <c r="O71" s="747"/>
      <c r="P71" s="747"/>
      <c r="Q71" s="747"/>
      <c r="R71" s="747"/>
      <c r="S71" s="747"/>
      <c r="T71" s="747"/>
      <c r="U71" s="747"/>
      <c r="V71" s="747"/>
      <c r="W71" s="747"/>
      <c r="X71" s="747"/>
      <c r="Y71" s="747"/>
      <c r="Z71" s="747"/>
      <c r="AA71" s="747"/>
      <c r="AB71" s="747"/>
      <c r="AC71" s="747"/>
      <c r="AD71" s="747"/>
      <c r="AE71" s="747"/>
      <c r="AF71" s="747"/>
      <c r="AG71" s="747"/>
      <c r="AH71" s="748"/>
      <c r="AI71" s="122"/>
      <c r="AJ71" s="305"/>
      <c r="AK71" s="305"/>
      <c r="AL71" s="305"/>
      <c r="AM71" s="305"/>
      <c r="AN71" s="227">
        <v>1</v>
      </c>
      <c r="AO71" s="227" t="s">
        <v>284</v>
      </c>
      <c r="AP71" s="227">
        <f>COUNTIF($O$72:$AH$72,"1")</f>
        <v>0</v>
      </c>
      <c r="AQ71" s="227">
        <f>COUNTIFS($O$72:$AH$72,"1",$O$73:$AH$73,"1")</f>
        <v>0</v>
      </c>
      <c r="AR71" s="227">
        <f>COUNTIFS($O$72:$AH$72,"1",$O$74:$AH$74,"1")</f>
        <v>0</v>
      </c>
      <c r="AS71" s="227">
        <f>COUNTIFS($O$72:$AH$72,"1",$O$93:$AH$93,"2")</f>
        <v>0</v>
      </c>
      <c r="AT71" s="227">
        <f>COUNTIFS($O$72:$AH$72,"1",$O$93:$AH$93,"0")</f>
        <v>0</v>
      </c>
    </row>
    <row r="72" spans="1:46" x14ac:dyDescent="0.25">
      <c r="A72" s="122"/>
      <c r="B72" s="749"/>
      <c r="C72" s="720" t="s">
        <v>278</v>
      </c>
      <c r="D72" s="720"/>
      <c r="E72" s="720"/>
      <c r="F72" s="720"/>
      <c r="G72" s="720"/>
      <c r="H72" s="720"/>
      <c r="I72" s="720"/>
      <c r="J72" s="720"/>
      <c r="K72" s="720"/>
      <c r="L72" s="720"/>
      <c r="M72" s="720"/>
      <c r="N72" s="720"/>
      <c r="O72" s="210"/>
      <c r="P72" s="210"/>
      <c r="Q72" s="210"/>
      <c r="R72" s="210"/>
      <c r="S72" s="210"/>
      <c r="T72" s="210"/>
      <c r="U72" s="210"/>
      <c r="V72" s="210"/>
      <c r="W72" s="210"/>
      <c r="X72" s="210"/>
      <c r="Y72" s="210"/>
      <c r="Z72" s="210"/>
      <c r="AA72" s="210"/>
      <c r="AB72" s="210"/>
      <c r="AC72" s="210"/>
      <c r="AD72" s="210"/>
      <c r="AE72" s="210"/>
      <c r="AF72" s="210"/>
      <c r="AG72" s="210"/>
      <c r="AH72" s="231"/>
      <c r="AI72" s="122"/>
      <c r="AJ72" s="305"/>
      <c r="AK72" s="305"/>
      <c r="AL72" s="305"/>
      <c r="AM72" s="305"/>
      <c r="AN72" s="227"/>
      <c r="AO72" s="227" t="s">
        <v>285</v>
      </c>
      <c r="AP72" s="227">
        <f>COUNTIF($O$72:$AH$72,"2")</f>
        <v>0</v>
      </c>
      <c r="AQ72" s="227">
        <f>COUNTIFS($O$72:$AH$72,"2",$O$73:$AH$73,"1")</f>
        <v>0</v>
      </c>
      <c r="AR72" s="227">
        <f>COUNTIFS($O$72:$AH$72,"2",$O$74:$AH$74,"1")</f>
        <v>0</v>
      </c>
      <c r="AS72" s="227">
        <f>COUNTIFS($O$72:$AH$72,"2",$O$93:$AH$93,"2")</f>
        <v>0</v>
      </c>
      <c r="AT72" s="227">
        <f>COUNTIFS($O$72:$AH$72,"2",$O$93:$AH$93,"0")</f>
        <v>0</v>
      </c>
    </row>
    <row r="73" spans="1:46" x14ac:dyDescent="0.25">
      <c r="A73" s="122"/>
      <c r="B73" s="732"/>
      <c r="C73" s="734" t="s">
        <v>322</v>
      </c>
      <c r="D73" s="734"/>
      <c r="E73" s="734"/>
      <c r="F73" s="734"/>
      <c r="G73" s="734"/>
      <c r="H73" s="734"/>
      <c r="I73" s="734"/>
      <c r="J73" s="734"/>
      <c r="K73" s="734"/>
      <c r="L73" s="734"/>
      <c r="M73" s="734"/>
      <c r="N73" s="734"/>
      <c r="O73" s="232"/>
      <c r="P73" s="232"/>
      <c r="Q73" s="232"/>
      <c r="R73" s="232"/>
      <c r="S73" s="232"/>
      <c r="T73" s="232"/>
      <c r="U73" s="232"/>
      <c r="V73" s="232"/>
      <c r="W73" s="232"/>
      <c r="X73" s="232"/>
      <c r="Y73" s="232"/>
      <c r="Z73" s="232"/>
      <c r="AA73" s="232"/>
      <c r="AB73" s="232"/>
      <c r="AC73" s="232"/>
      <c r="AD73" s="232"/>
      <c r="AE73" s="232"/>
      <c r="AF73" s="232"/>
      <c r="AG73" s="232"/>
      <c r="AH73" s="233"/>
      <c r="AI73" s="122"/>
      <c r="AJ73" s="298"/>
      <c r="AK73" s="298"/>
      <c r="AL73" s="298"/>
      <c r="AM73" s="298"/>
      <c r="AN73" s="227"/>
      <c r="AO73" s="227" t="s">
        <v>286</v>
      </c>
      <c r="AP73" s="227">
        <f>COUNTIF($O$72:AH72,"3")</f>
        <v>0</v>
      </c>
      <c r="AQ73" s="227">
        <f>COUNTIFS($O$72:$AH$72,"3",$O$73:$AH$73,"1")</f>
        <v>0</v>
      </c>
      <c r="AR73" s="227">
        <f>COUNTIFS($O$72:$AH$72,"3",$O$74:$AH$74,"1")</f>
        <v>0</v>
      </c>
      <c r="AS73" s="227">
        <f>COUNTIFS($O$72:$AH$72,"3",$O$93:$AH$93,"2")</f>
        <v>0</v>
      </c>
      <c r="AT73" s="227">
        <f>COUNTIFS($O$72:$AH$72,"3",$O$93:$AH$93,"0")</f>
        <v>0</v>
      </c>
    </row>
    <row r="74" spans="1:46" ht="13.8" thickBot="1" x14ac:dyDescent="0.3">
      <c r="A74" s="122"/>
      <c r="B74" s="733"/>
      <c r="C74" s="697" t="s">
        <v>279</v>
      </c>
      <c r="D74" s="697"/>
      <c r="E74" s="697"/>
      <c r="F74" s="697"/>
      <c r="G74" s="697"/>
      <c r="H74" s="697"/>
      <c r="I74" s="697"/>
      <c r="J74" s="697"/>
      <c r="K74" s="697"/>
      <c r="L74" s="697"/>
      <c r="M74" s="697"/>
      <c r="N74" s="697"/>
      <c r="O74" s="162"/>
      <c r="P74" s="162"/>
      <c r="Q74" s="162"/>
      <c r="R74" s="162"/>
      <c r="S74" s="162"/>
      <c r="T74" s="162"/>
      <c r="U74" s="162"/>
      <c r="V74" s="162"/>
      <c r="W74" s="162"/>
      <c r="X74" s="162"/>
      <c r="Y74" s="162"/>
      <c r="Z74" s="162"/>
      <c r="AA74" s="162"/>
      <c r="AB74" s="162"/>
      <c r="AC74" s="162"/>
      <c r="AD74" s="162"/>
      <c r="AE74" s="162"/>
      <c r="AF74" s="162"/>
      <c r="AG74" s="162"/>
      <c r="AH74" s="163"/>
      <c r="AI74" s="122"/>
      <c r="AJ74" s="298"/>
      <c r="AK74" s="298"/>
      <c r="AL74" s="298"/>
      <c r="AM74" s="298"/>
      <c r="AN74" s="227"/>
      <c r="AO74" s="227" t="s">
        <v>287</v>
      </c>
      <c r="AP74" s="227">
        <f>COUNTIF($O$72:$AH$72,"4")</f>
        <v>0</v>
      </c>
      <c r="AQ74" s="227">
        <f>COUNTIFS($O$72:$AH$72,"4",$O$73:$AH$73,"1")</f>
        <v>0</v>
      </c>
      <c r="AR74" s="227">
        <f>COUNTIFS($O$72:$AH$72,"4",$O$74:$AH$74,"1")</f>
        <v>0</v>
      </c>
      <c r="AS74" s="227">
        <f>COUNTIFS($O$72:$AH$72,"4",$O$93:$AH$93,"2")</f>
        <v>0</v>
      </c>
      <c r="AT74" s="227">
        <f>COUNTIFS($O$72:$AH$72,"4",$O$93:$AH$93,"0")</f>
        <v>0</v>
      </c>
    </row>
    <row r="75" spans="1:46" ht="13.8" thickBot="1" x14ac:dyDescent="0.3">
      <c r="A75" s="122"/>
      <c r="B75" s="750" t="s">
        <v>280</v>
      </c>
      <c r="C75" s="751"/>
      <c r="D75" s="751"/>
      <c r="E75" s="751"/>
      <c r="F75" s="751"/>
      <c r="G75" s="751"/>
      <c r="H75" s="751"/>
      <c r="I75" s="751"/>
      <c r="J75" s="751"/>
      <c r="K75" s="751"/>
      <c r="L75" s="751"/>
      <c r="M75" s="751"/>
      <c r="N75" s="751"/>
      <c r="O75" s="751"/>
      <c r="P75" s="751"/>
      <c r="Q75" s="751"/>
      <c r="R75" s="751"/>
      <c r="S75" s="751"/>
      <c r="T75" s="751"/>
      <c r="U75" s="751"/>
      <c r="V75" s="751"/>
      <c r="W75" s="751"/>
      <c r="X75" s="751"/>
      <c r="Y75" s="751"/>
      <c r="Z75" s="751"/>
      <c r="AA75" s="751"/>
      <c r="AB75" s="751"/>
      <c r="AC75" s="751"/>
      <c r="AD75" s="751"/>
      <c r="AE75" s="751"/>
      <c r="AF75" s="751"/>
      <c r="AG75" s="751"/>
      <c r="AH75" s="811"/>
      <c r="AI75" s="122"/>
      <c r="AJ75" s="298"/>
      <c r="AK75" s="298"/>
      <c r="AL75" s="298"/>
      <c r="AM75" s="298"/>
      <c r="AN75" s="227"/>
      <c r="AO75" s="227" t="s">
        <v>288</v>
      </c>
      <c r="AP75" s="227">
        <f>COUNTIF($O$72:$AH$72,"5")</f>
        <v>0</v>
      </c>
      <c r="AQ75" s="227">
        <f>COUNTIFS($O$72:$AH$72,"5",$O$73:$AH$73,"1")</f>
        <v>0</v>
      </c>
      <c r="AR75" s="227">
        <f>COUNTIFS($O$72:$AH$72,"5",$O$74:$AH$74,"1")</f>
        <v>0</v>
      </c>
      <c r="AS75" s="227">
        <f>COUNTIFS($O$72:$AH$72,"5",$O$93:$AH$93,"2")</f>
        <v>0</v>
      </c>
      <c r="AT75" s="227">
        <f>COUNTIFS($O$72:$AH$72,"5",$O$93:$AH$93,"0")</f>
        <v>0</v>
      </c>
    </row>
    <row r="76" spans="1:46" x14ac:dyDescent="0.25">
      <c r="A76" s="122"/>
      <c r="B76" s="785"/>
      <c r="C76" s="786" t="s">
        <v>278</v>
      </c>
      <c r="D76" s="786"/>
      <c r="E76" s="786"/>
      <c r="F76" s="786"/>
      <c r="G76" s="786"/>
      <c r="H76" s="786"/>
      <c r="I76" s="786"/>
      <c r="J76" s="786"/>
      <c r="K76" s="786"/>
      <c r="L76" s="786"/>
      <c r="M76" s="786"/>
      <c r="N76" s="786"/>
      <c r="O76" s="210"/>
      <c r="P76" s="210"/>
      <c r="Q76" s="210"/>
      <c r="R76" s="210"/>
      <c r="S76" s="210"/>
      <c r="T76" s="210"/>
      <c r="U76" s="210"/>
      <c r="V76" s="210"/>
      <c r="W76" s="210"/>
      <c r="X76" s="210"/>
      <c r="Y76" s="210"/>
      <c r="Z76" s="210"/>
      <c r="AA76" s="210"/>
      <c r="AB76" s="210"/>
      <c r="AC76" s="210"/>
      <c r="AD76" s="210"/>
      <c r="AE76" s="210"/>
      <c r="AF76" s="210"/>
      <c r="AG76" s="210"/>
      <c r="AH76" s="231"/>
      <c r="AI76" s="122"/>
      <c r="AJ76" s="298"/>
      <c r="AK76" s="298"/>
      <c r="AL76" s="298"/>
      <c r="AM76" s="298"/>
      <c r="AN76" s="227"/>
      <c r="AO76" s="227" t="s">
        <v>289</v>
      </c>
      <c r="AP76" s="227">
        <f>COUNTIF($O$72:$AH$72,"6")</f>
        <v>0</v>
      </c>
      <c r="AQ76" s="227">
        <f>COUNTIFS($O$72:$AH$72,"6",$O$73:$AH$73,"1")</f>
        <v>0</v>
      </c>
      <c r="AR76" s="227">
        <f>COUNTIFS($O$72:$AH$72,"6",$O$74:$AH$74,"1")</f>
        <v>0</v>
      </c>
      <c r="AS76" s="227">
        <f>COUNTIFS($O$72:$AH$72,"6",$O$93:$AH$93,"2")</f>
        <v>0</v>
      </c>
      <c r="AT76" s="227">
        <f>COUNTIFS($O$72:$AH$72,"6",$O$93:$AH$93,"0")</f>
        <v>0</v>
      </c>
    </row>
    <row r="77" spans="1:46" x14ac:dyDescent="0.25">
      <c r="A77" s="122"/>
      <c r="B77" s="741"/>
      <c r="C77" s="787" t="s">
        <v>322</v>
      </c>
      <c r="D77" s="787"/>
      <c r="E77" s="787"/>
      <c r="F77" s="787"/>
      <c r="G77" s="787"/>
      <c r="H77" s="787"/>
      <c r="I77" s="787"/>
      <c r="J77" s="787"/>
      <c r="K77" s="787"/>
      <c r="L77" s="787"/>
      <c r="M77" s="787"/>
      <c r="N77" s="787"/>
      <c r="O77" s="232"/>
      <c r="P77" s="232"/>
      <c r="Q77" s="232"/>
      <c r="R77" s="232"/>
      <c r="S77" s="232"/>
      <c r="T77" s="232"/>
      <c r="U77" s="232"/>
      <c r="V77" s="232"/>
      <c r="W77" s="232"/>
      <c r="X77" s="232"/>
      <c r="Y77" s="232"/>
      <c r="Z77" s="232"/>
      <c r="AA77" s="232"/>
      <c r="AB77" s="232"/>
      <c r="AC77" s="232"/>
      <c r="AD77" s="232"/>
      <c r="AE77" s="232"/>
      <c r="AF77" s="232"/>
      <c r="AG77" s="232"/>
      <c r="AH77" s="233"/>
      <c r="AI77" s="122"/>
      <c r="AJ77" s="298"/>
      <c r="AK77" s="298"/>
      <c r="AL77" s="298"/>
      <c r="AM77" s="298"/>
      <c r="AN77" s="227">
        <v>2</v>
      </c>
      <c r="AO77" s="227" t="s">
        <v>284</v>
      </c>
      <c r="AP77" s="227">
        <f>COUNTIF($O$76:$AH$76,"1")</f>
        <v>0</v>
      </c>
      <c r="AQ77" s="227">
        <f>COUNTIFS($O$76:$AH$76,"1",$O$77:$AH$77,"1")</f>
        <v>0</v>
      </c>
      <c r="AR77" s="227">
        <f>COUNTIFS($O$76:$AH$76,"1",$O$78:$AH$78,"1")</f>
        <v>0</v>
      </c>
      <c r="AS77" s="227">
        <f>COUNTIFS($O$76:$AH$76,"1",$O$94:$AH$94,"2")</f>
        <v>0</v>
      </c>
      <c r="AT77" s="227">
        <f>COUNTIFS($O$76:$AH$76,"1",$O$94:$AH$94,"0")</f>
        <v>0</v>
      </c>
    </row>
    <row r="78" spans="1:46" ht="13.8" thickBot="1" x14ac:dyDescent="0.3">
      <c r="A78" s="122"/>
      <c r="B78" s="742"/>
      <c r="C78" s="788" t="s">
        <v>279</v>
      </c>
      <c r="D78" s="788"/>
      <c r="E78" s="788"/>
      <c r="F78" s="788"/>
      <c r="G78" s="788"/>
      <c r="H78" s="788"/>
      <c r="I78" s="788"/>
      <c r="J78" s="788"/>
      <c r="K78" s="788"/>
      <c r="L78" s="788"/>
      <c r="M78" s="788"/>
      <c r="N78" s="788"/>
      <c r="O78" s="162"/>
      <c r="P78" s="162"/>
      <c r="Q78" s="162"/>
      <c r="R78" s="162"/>
      <c r="S78" s="162"/>
      <c r="T78" s="162"/>
      <c r="U78" s="162"/>
      <c r="V78" s="162"/>
      <c r="W78" s="162"/>
      <c r="X78" s="162"/>
      <c r="Y78" s="162"/>
      <c r="Z78" s="162"/>
      <c r="AA78" s="162"/>
      <c r="AB78" s="162"/>
      <c r="AC78" s="162"/>
      <c r="AD78" s="162"/>
      <c r="AE78" s="162"/>
      <c r="AF78" s="162"/>
      <c r="AG78" s="162"/>
      <c r="AH78" s="163"/>
      <c r="AI78" s="122"/>
      <c r="AJ78" s="298"/>
      <c r="AK78" s="298"/>
      <c r="AL78" s="298"/>
      <c r="AM78" s="298"/>
      <c r="AN78" s="227"/>
      <c r="AO78" s="227" t="s">
        <v>285</v>
      </c>
      <c r="AP78" s="227">
        <f>COUNTIF($O$76:$AH$76,"2")</f>
        <v>0</v>
      </c>
      <c r="AQ78" s="227">
        <f>COUNTIFS($O$76:$AH$76,"2",$O$77:$AH$77,"1")</f>
        <v>0</v>
      </c>
      <c r="AR78" s="227">
        <f>COUNTIFS($O$76:$AH$76,"2",$O$78:$AH$78,"1")</f>
        <v>0</v>
      </c>
      <c r="AS78" s="227">
        <f>COUNTIFS($O$76:$AH$76,"2",$O$94:$AH$94,"2")</f>
        <v>0</v>
      </c>
      <c r="AT78" s="227">
        <f>COUNTIFS($O$76:$AH$76,"2",$O$94:$AH$94,"0")</f>
        <v>0</v>
      </c>
    </row>
    <row r="79" spans="1:46" ht="13.8" thickBot="1" x14ac:dyDescent="0.3">
      <c r="A79" s="122"/>
      <c r="B79" s="750" t="s">
        <v>281</v>
      </c>
      <c r="C79" s="751"/>
      <c r="D79" s="751"/>
      <c r="E79" s="751"/>
      <c r="F79" s="751"/>
      <c r="G79" s="751"/>
      <c r="H79" s="751"/>
      <c r="I79" s="751"/>
      <c r="J79" s="751"/>
      <c r="K79" s="751"/>
      <c r="L79" s="751"/>
      <c r="M79" s="751"/>
      <c r="N79" s="751"/>
      <c r="O79" s="751"/>
      <c r="P79" s="751"/>
      <c r="Q79" s="751"/>
      <c r="R79" s="751"/>
      <c r="S79" s="751"/>
      <c r="T79" s="751"/>
      <c r="U79" s="751"/>
      <c r="V79" s="751"/>
      <c r="W79" s="751"/>
      <c r="X79" s="751"/>
      <c r="Y79" s="751"/>
      <c r="Z79" s="751"/>
      <c r="AA79" s="751"/>
      <c r="AB79" s="751"/>
      <c r="AC79" s="751"/>
      <c r="AD79" s="751"/>
      <c r="AE79" s="751"/>
      <c r="AF79" s="751"/>
      <c r="AG79" s="751"/>
      <c r="AH79" s="811"/>
      <c r="AI79" s="122"/>
      <c r="AJ79" s="298"/>
      <c r="AK79" s="298"/>
      <c r="AL79" s="298"/>
      <c r="AM79" s="298"/>
      <c r="AN79" s="227"/>
      <c r="AO79" s="227" t="s">
        <v>286</v>
      </c>
      <c r="AP79" s="227">
        <f>COUNTIF($O$76:$AH$76,"3")</f>
        <v>0</v>
      </c>
      <c r="AQ79" s="227">
        <f>COUNTIFS($O$76:$AH$76,"3",$O$77:$AH$77,"1")</f>
        <v>0</v>
      </c>
      <c r="AR79" s="227">
        <f>COUNTIFS($O$76:$AH$76,"3",$O$78:$AH$78,"1")</f>
        <v>0</v>
      </c>
      <c r="AS79" s="227">
        <f>COUNTIFS($O$76:$AH$76,"3",$O$94:$AH$94,"2")</f>
        <v>0</v>
      </c>
      <c r="AT79" s="227">
        <f>COUNTIFS($O$76:$AH$76,"3",$O$94:$AH$94,"0")</f>
        <v>0</v>
      </c>
    </row>
    <row r="80" spans="1:46" x14ac:dyDescent="0.25">
      <c r="A80" s="122"/>
      <c r="B80" s="749"/>
      <c r="C80" s="720" t="s">
        <v>278</v>
      </c>
      <c r="D80" s="720"/>
      <c r="E80" s="720"/>
      <c r="F80" s="720"/>
      <c r="G80" s="720"/>
      <c r="H80" s="720"/>
      <c r="I80" s="720"/>
      <c r="J80" s="720"/>
      <c r="K80" s="720"/>
      <c r="L80" s="720"/>
      <c r="M80" s="720"/>
      <c r="N80" s="720"/>
      <c r="O80" s="210"/>
      <c r="P80" s="210"/>
      <c r="Q80" s="210"/>
      <c r="R80" s="210"/>
      <c r="S80" s="210"/>
      <c r="T80" s="210"/>
      <c r="U80" s="210"/>
      <c r="V80" s="210"/>
      <c r="W80" s="210"/>
      <c r="X80" s="210"/>
      <c r="Y80" s="210"/>
      <c r="Z80" s="210"/>
      <c r="AA80" s="210"/>
      <c r="AB80" s="210"/>
      <c r="AC80" s="210"/>
      <c r="AD80" s="210"/>
      <c r="AE80" s="210"/>
      <c r="AF80" s="210"/>
      <c r="AG80" s="210"/>
      <c r="AH80" s="231"/>
      <c r="AI80" s="122"/>
      <c r="AJ80" s="298"/>
      <c r="AK80" s="298"/>
      <c r="AL80" s="298"/>
      <c r="AM80" s="298"/>
      <c r="AN80" s="227"/>
      <c r="AO80" s="227" t="s">
        <v>287</v>
      </c>
      <c r="AP80" s="227">
        <f>COUNTIF($O$76:$AH$76,"4")</f>
        <v>0</v>
      </c>
      <c r="AQ80" s="227">
        <f>COUNTIFS($O$76:$AH$76,"4",$O$77:$AH$77,"1")</f>
        <v>0</v>
      </c>
      <c r="AR80" s="227">
        <f>COUNTIFS($O$76:$AH$76,"4",$O$78:$AH$78,"1")</f>
        <v>0</v>
      </c>
      <c r="AS80" s="227">
        <f>COUNTIFS($O$76:$AH$76,"4",$O$94:$AH$94,"2")</f>
        <v>0</v>
      </c>
      <c r="AT80" s="227">
        <f>COUNTIFS($O$76:$AH$76,"4",$O$94:$AH$94,"0")</f>
        <v>0</v>
      </c>
    </row>
    <row r="81" spans="1:46" x14ac:dyDescent="0.25">
      <c r="A81" s="122"/>
      <c r="B81" s="732"/>
      <c r="C81" s="734" t="s">
        <v>322</v>
      </c>
      <c r="D81" s="734"/>
      <c r="E81" s="734"/>
      <c r="F81" s="734"/>
      <c r="G81" s="734"/>
      <c r="H81" s="734"/>
      <c r="I81" s="734"/>
      <c r="J81" s="734"/>
      <c r="K81" s="734"/>
      <c r="L81" s="734"/>
      <c r="M81" s="734"/>
      <c r="N81" s="734"/>
      <c r="O81" s="232"/>
      <c r="P81" s="232"/>
      <c r="Q81" s="232"/>
      <c r="R81" s="232"/>
      <c r="S81" s="232"/>
      <c r="T81" s="232"/>
      <c r="U81" s="232"/>
      <c r="V81" s="232"/>
      <c r="W81" s="232"/>
      <c r="X81" s="232"/>
      <c r="Y81" s="232"/>
      <c r="Z81" s="232"/>
      <c r="AA81" s="232"/>
      <c r="AB81" s="232"/>
      <c r="AC81" s="232"/>
      <c r="AD81" s="232"/>
      <c r="AE81" s="232"/>
      <c r="AF81" s="232"/>
      <c r="AG81" s="232"/>
      <c r="AH81" s="233"/>
      <c r="AI81" s="122"/>
      <c r="AJ81" s="298"/>
      <c r="AK81" s="298"/>
      <c r="AL81" s="298"/>
      <c r="AM81" s="298"/>
      <c r="AN81" s="227"/>
      <c r="AO81" s="227" t="s">
        <v>288</v>
      </c>
      <c r="AP81" s="227">
        <f>COUNTIF($O$76:$AH$76,"5")</f>
        <v>0</v>
      </c>
      <c r="AQ81" s="227">
        <f>COUNTIFS($O$76:$AH$76,"5",$O$77:$AH$77,"1")</f>
        <v>0</v>
      </c>
      <c r="AR81" s="227">
        <f>COUNTIFS($O$76:$AH$76,"5",$O$78:$AH$78,"1")</f>
        <v>0</v>
      </c>
      <c r="AS81" s="227">
        <f>COUNTIFS($O$76:$AH$76,"5",$O$94:$AH$94,"2")</f>
        <v>0</v>
      </c>
      <c r="AT81" s="227">
        <f>COUNTIFS($O$76:$AH$76,"5",$O$94:$AH$94,"0")</f>
        <v>0</v>
      </c>
    </row>
    <row r="82" spans="1:46" ht="13.8" thickBot="1" x14ac:dyDescent="0.3">
      <c r="A82" s="122"/>
      <c r="B82" s="733"/>
      <c r="C82" s="697" t="s">
        <v>279</v>
      </c>
      <c r="D82" s="697"/>
      <c r="E82" s="697"/>
      <c r="F82" s="697"/>
      <c r="G82" s="697"/>
      <c r="H82" s="697"/>
      <c r="I82" s="697"/>
      <c r="J82" s="697"/>
      <c r="K82" s="697"/>
      <c r="L82" s="697"/>
      <c r="M82" s="697"/>
      <c r="N82" s="697"/>
      <c r="O82" s="162"/>
      <c r="P82" s="162"/>
      <c r="Q82" s="162"/>
      <c r="R82" s="162"/>
      <c r="S82" s="162"/>
      <c r="T82" s="162"/>
      <c r="U82" s="162"/>
      <c r="V82" s="162"/>
      <c r="W82" s="162"/>
      <c r="X82" s="162"/>
      <c r="Y82" s="162"/>
      <c r="Z82" s="162"/>
      <c r="AA82" s="162"/>
      <c r="AB82" s="162"/>
      <c r="AC82" s="162"/>
      <c r="AD82" s="162"/>
      <c r="AE82" s="162"/>
      <c r="AF82" s="162"/>
      <c r="AG82" s="162"/>
      <c r="AH82" s="163"/>
      <c r="AI82" s="122"/>
      <c r="AJ82" s="298"/>
      <c r="AK82" s="298"/>
      <c r="AL82" s="298"/>
      <c r="AM82" s="298"/>
      <c r="AN82" s="227"/>
      <c r="AO82" s="227" t="s">
        <v>289</v>
      </c>
      <c r="AP82" s="227">
        <f>COUNTIF($O$76:$AH$76,"6")</f>
        <v>0</v>
      </c>
      <c r="AQ82" s="227">
        <f>COUNTIFS($O$76:$AH$76,"6",$O$77:$AH$77,"1")</f>
        <v>0</v>
      </c>
      <c r="AR82" s="227">
        <f>COUNTIFS($O$76:$AH$76,"6",$O$78:$AH$78,"1")</f>
        <v>0</v>
      </c>
      <c r="AS82" s="227">
        <f>COUNTIFS($O$76:$AH$76,"6",$O$94:$AH$94,"2")</f>
        <v>0</v>
      </c>
      <c r="AT82" s="227">
        <f>COUNTIFS($O$76:$AH$76,"6",$O$94:$AH$94,"0")</f>
        <v>0</v>
      </c>
    </row>
    <row r="83" spans="1:46" ht="13.8" thickBot="1" x14ac:dyDescent="0.3">
      <c r="A83" s="122"/>
      <c r="B83" s="750" t="s">
        <v>282</v>
      </c>
      <c r="C83" s="751"/>
      <c r="D83" s="751"/>
      <c r="E83" s="751"/>
      <c r="F83" s="751"/>
      <c r="G83" s="751"/>
      <c r="H83" s="751"/>
      <c r="I83" s="751"/>
      <c r="J83" s="751"/>
      <c r="K83" s="751"/>
      <c r="L83" s="751"/>
      <c r="M83" s="751"/>
      <c r="N83" s="751"/>
      <c r="O83" s="751"/>
      <c r="P83" s="751"/>
      <c r="Q83" s="751"/>
      <c r="R83" s="751"/>
      <c r="S83" s="751"/>
      <c r="T83" s="751"/>
      <c r="U83" s="751"/>
      <c r="V83" s="751"/>
      <c r="W83" s="751"/>
      <c r="X83" s="751"/>
      <c r="Y83" s="751"/>
      <c r="Z83" s="751"/>
      <c r="AA83" s="751"/>
      <c r="AB83" s="751"/>
      <c r="AC83" s="751"/>
      <c r="AD83" s="751"/>
      <c r="AE83" s="751"/>
      <c r="AF83" s="751"/>
      <c r="AG83" s="751"/>
      <c r="AH83" s="811"/>
      <c r="AI83" s="122"/>
      <c r="AJ83" s="298"/>
      <c r="AK83" s="298"/>
      <c r="AL83" s="298"/>
      <c r="AM83" s="298"/>
      <c r="AN83" s="227">
        <v>3</v>
      </c>
      <c r="AO83" s="227" t="s">
        <v>284</v>
      </c>
      <c r="AP83" s="227">
        <f>COUNTIF($O$80:$AH$80,"1")</f>
        <v>0</v>
      </c>
      <c r="AQ83" s="227">
        <f>COUNTIFS($O$80:$AH$80,"1",$O$81:$AH$81,"1")</f>
        <v>0</v>
      </c>
      <c r="AR83" s="227">
        <f>COUNTIFS($O$80:$AH$80,"1",$O$82:$AH$82,"1")</f>
        <v>0</v>
      </c>
      <c r="AS83" s="227">
        <f>COUNTIFS($O$80:$AH$80,"1",$O$95:$AH$95,"2")</f>
        <v>0</v>
      </c>
      <c r="AT83" s="227">
        <f>COUNTIFS($O$80:$AH$80,"1",$O$95:$AH$95,"0")</f>
        <v>0</v>
      </c>
    </row>
    <row r="84" spans="1:46" x14ac:dyDescent="0.25">
      <c r="A84" s="122"/>
      <c r="B84" s="785"/>
      <c r="C84" s="786" t="s">
        <v>278</v>
      </c>
      <c r="D84" s="786"/>
      <c r="E84" s="786"/>
      <c r="F84" s="786"/>
      <c r="G84" s="786"/>
      <c r="H84" s="786"/>
      <c r="I84" s="786"/>
      <c r="J84" s="786"/>
      <c r="K84" s="786"/>
      <c r="L84" s="786"/>
      <c r="M84" s="786"/>
      <c r="N84" s="786"/>
      <c r="O84" s="210"/>
      <c r="P84" s="210"/>
      <c r="Q84" s="210"/>
      <c r="R84" s="210"/>
      <c r="S84" s="210"/>
      <c r="T84" s="210"/>
      <c r="U84" s="210"/>
      <c r="V84" s="210"/>
      <c r="W84" s="210"/>
      <c r="X84" s="210"/>
      <c r="Y84" s="210"/>
      <c r="Z84" s="210"/>
      <c r="AA84" s="210"/>
      <c r="AB84" s="210"/>
      <c r="AC84" s="210"/>
      <c r="AD84" s="210"/>
      <c r="AE84" s="210"/>
      <c r="AF84" s="210"/>
      <c r="AG84" s="210"/>
      <c r="AH84" s="231"/>
      <c r="AI84" s="300"/>
      <c r="AJ84" s="298"/>
      <c r="AK84" s="298"/>
      <c r="AL84" s="306"/>
      <c r="AM84" s="298"/>
      <c r="AN84" s="227"/>
      <c r="AO84" s="227" t="s">
        <v>285</v>
      </c>
      <c r="AP84" s="227">
        <f>COUNTIF($O$80:$AH$80,"2")</f>
        <v>0</v>
      </c>
      <c r="AQ84" s="227">
        <f>COUNTIFS($O$80:$AH$80,"2",$O$81:$AH$81,"1")</f>
        <v>0</v>
      </c>
      <c r="AR84" s="227">
        <f>COUNTIFS($O$80:$AH$80,"2",$O$82:$AH$82,"1")</f>
        <v>0</v>
      </c>
      <c r="AS84" s="227">
        <f>COUNTIFS($O$80:$AH$80,"2",$O$95:$AH$95,"2")</f>
        <v>0</v>
      </c>
      <c r="AT84" s="227">
        <f>COUNTIFS($O$80:$AH$80,"2",$O$95:$AH$95,"0")</f>
        <v>0</v>
      </c>
    </row>
    <row r="85" spans="1:46" x14ac:dyDescent="0.25">
      <c r="A85" s="122"/>
      <c r="B85" s="741"/>
      <c r="C85" s="787" t="s">
        <v>322</v>
      </c>
      <c r="D85" s="787"/>
      <c r="E85" s="787"/>
      <c r="F85" s="787"/>
      <c r="G85" s="787"/>
      <c r="H85" s="787"/>
      <c r="I85" s="787"/>
      <c r="J85" s="787"/>
      <c r="K85" s="787"/>
      <c r="L85" s="787"/>
      <c r="M85" s="787"/>
      <c r="N85" s="787"/>
      <c r="O85" s="232"/>
      <c r="P85" s="232"/>
      <c r="Q85" s="232"/>
      <c r="R85" s="232"/>
      <c r="S85" s="232"/>
      <c r="T85" s="232"/>
      <c r="U85" s="232"/>
      <c r="V85" s="232"/>
      <c r="W85" s="232"/>
      <c r="X85" s="232"/>
      <c r="Y85" s="232"/>
      <c r="Z85" s="232"/>
      <c r="AA85" s="232"/>
      <c r="AB85" s="232"/>
      <c r="AC85" s="232"/>
      <c r="AD85" s="232"/>
      <c r="AE85" s="232"/>
      <c r="AF85" s="232"/>
      <c r="AG85" s="232"/>
      <c r="AH85" s="233"/>
      <c r="AI85" s="122"/>
      <c r="AJ85" s="298"/>
      <c r="AK85" s="298"/>
      <c r="AL85" s="307"/>
      <c r="AM85" s="308"/>
      <c r="AN85" s="227"/>
      <c r="AO85" s="227" t="s">
        <v>286</v>
      </c>
      <c r="AP85" s="227">
        <f>COUNTIF($O$80:$AH$80,"3")</f>
        <v>0</v>
      </c>
      <c r="AQ85" s="227">
        <f>COUNTIFS($O$80:$AH$80,"3",$O$81:$AH$81,"1")</f>
        <v>0</v>
      </c>
      <c r="AR85" s="227">
        <f>COUNTIFS($O$80:$AH$80,"3",$O$82:$AH$82,"1")</f>
        <v>0</v>
      </c>
      <c r="AS85" s="227">
        <f>COUNTIFS($O$80:$AH$80,"3",$O$95:$AH$95,"2")</f>
        <v>0</v>
      </c>
      <c r="AT85" s="227">
        <f>COUNTIFS($O$80:$AH$80,"3",$O$95:$AH$95,"0")</f>
        <v>0</v>
      </c>
    </row>
    <row r="86" spans="1:46" ht="13.8" thickBot="1" x14ac:dyDescent="0.3">
      <c r="A86" s="122"/>
      <c r="B86" s="742"/>
      <c r="C86" s="788" t="s">
        <v>279</v>
      </c>
      <c r="D86" s="788"/>
      <c r="E86" s="788"/>
      <c r="F86" s="788"/>
      <c r="G86" s="788"/>
      <c r="H86" s="788"/>
      <c r="I86" s="788"/>
      <c r="J86" s="788"/>
      <c r="K86" s="788"/>
      <c r="L86" s="788"/>
      <c r="M86" s="788"/>
      <c r="N86" s="788"/>
      <c r="O86" s="162"/>
      <c r="P86" s="162"/>
      <c r="Q86" s="162"/>
      <c r="R86" s="162"/>
      <c r="S86" s="162"/>
      <c r="T86" s="162"/>
      <c r="U86" s="162"/>
      <c r="V86" s="162"/>
      <c r="W86" s="162"/>
      <c r="X86" s="162"/>
      <c r="Y86" s="162"/>
      <c r="Z86" s="162"/>
      <c r="AA86" s="162"/>
      <c r="AB86" s="162"/>
      <c r="AC86" s="162"/>
      <c r="AD86" s="162"/>
      <c r="AE86" s="162"/>
      <c r="AF86" s="162"/>
      <c r="AG86" s="162"/>
      <c r="AH86" s="163"/>
      <c r="AI86" s="122"/>
      <c r="AJ86" s="298"/>
      <c r="AK86" s="298"/>
      <c r="AL86" s="307"/>
      <c r="AM86" s="308"/>
      <c r="AN86" s="227"/>
      <c r="AO86" s="227" t="s">
        <v>287</v>
      </c>
      <c r="AP86" s="227">
        <f>COUNTIF($O$80:$AH$80,"4")</f>
        <v>0</v>
      </c>
      <c r="AQ86" s="227">
        <f>COUNTIFS($O$80:$AH$80,"4",$O$81:$AH$81,"1")</f>
        <v>0</v>
      </c>
      <c r="AR86" s="227">
        <f>COUNTIFS($O$80:$AH$80,"4",$O$82:$AH$82,"1")</f>
        <v>0</v>
      </c>
      <c r="AS86" s="227">
        <f>COUNTIFS($O$80:$AH$80,"4",$O$95:$AH$95,"2")</f>
        <v>0</v>
      </c>
      <c r="AT86" s="227">
        <f>COUNTIFS($O$80:$AH$80,"4",$O$95:$AH$95,"0")</f>
        <v>0</v>
      </c>
    </row>
    <row r="87" spans="1:46" ht="13.8" thickBot="1" x14ac:dyDescent="0.3">
      <c r="A87" s="122"/>
      <c r="B87" s="750" t="s">
        <v>283</v>
      </c>
      <c r="C87" s="751"/>
      <c r="D87" s="751"/>
      <c r="E87" s="751"/>
      <c r="F87" s="751"/>
      <c r="G87" s="751"/>
      <c r="H87" s="751"/>
      <c r="I87" s="751"/>
      <c r="J87" s="751"/>
      <c r="K87" s="751"/>
      <c r="L87" s="751"/>
      <c r="M87" s="751"/>
      <c r="N87" s="751"/>
      <c r="O87" s="751"/>
      <c r="P87" s="751"/>
      <c r="Q87" s="751"/>
      <c r="R87" s="751"/>
      <c r="S87" s="751"/>
      <c r="T87" s="751"/>
      <c r="U87" s="751"/>
      <c r="V87" s="751"/>
      <c r="W87" s="751"/>
      <c r="X87" s="751"/>
      <c r="Y87" s="751"/>
      <c r="Z87" s="751"/>
      <c r="AA87" s="751"/>
      <c r="AB87" s="751"/>
      <c r="AC87" s="751"/>
      <c r="AD87" s="751"/>
      <c r="AE87" s="751"/>
      <c r="AF87" s="751"/>
      <c r="AG87" s="751"/>
      <c r="AH87" s="811"/>
      <c r="AI87" s="122"/>
      <c r="AJ87" s="298"/>
      <c r="AK87" s="298"/>
      <c r="AL87" s="307"/>
      <c r="AM87" s="308"/>
      <c r="AN87" s="227"/>
      <c r="AO87" s="227" t="s">
        <v>288</v>
      </c>
      <c r="AP87" s="227">
        <f>COUNTIF($O$80:$AH$80,"5")</f>
        <v>0</v>
      </c>
      <c r="AQ87" s="227">
        <f>COUNTIFS($O$80:$AH$80,"5",$O$81:$AH$81,"1")</f>
        <v>0</v>
      </c>
      <c r="AR87" s="227">
        <f>COUNTIFS($O$80:$AH$80,"5",$O$82:$AH$82,"1")</f>
        <v>0</v>
      </c>
      <c r="AS87" s="227">
        <f>COUNTIFS($O$80:$AH$80,"5",$O$95:$AH$95,"2")</f>
        <v>0</v>
      </c>
      <c r="AT87" s="227">
        <f>COUNTIFS($O$80:$AH$80,"5",$O$95:$AH$95,"0")</f>
        <v>0</v>
      </c>
    </row>
    <row r="88" spans="1:46" x14ac:dyDescent="0.25">
      <c r="A88" s="122"/>
      <c r="B88" s="749"/>
      <c r="C88" s="720" t="s">
        <v>278</v>
      </c>
      <c r="D88" s="720"/>
      <c r="E88" s="720"/>
      <c r="F88" s="720"/>
      <c r="G88" s="720"/>
      <c r="H88" s="720"/>
      <c r="I88" s="720"/>
      <c r="J88" s="720"/>
      <c r="K88" s="720"/>
      <c r="L88" s="720"/>
      <c r="M88" s="720"/>
      <c r="N88" s="720"/>
      <c r="O88" s="210"/>
      <c r="P88" s="210"/>
      <c r="Q88" s="210"/>
      <c r="R88" s="210"/>
      <c r="S88" s="210"/>
      <c r="T88" s="210"/>
      <c r="U88" s="210"/>
      <c r="V88" s="210"/>
      <c r="W88" s="210"/>
      <c r="X88" s="210"/>
      <c r="Y88" s="210"/>
      <c r="Z88" s="210"/>
      <c r="AA88" s="210"/>
      <c r="AB88" s="210"/>
      <c r="AC88" s="210"/>
      <c r="AD88" s="210"/>
      <c r="AE88" s="210"/>
      <c r="AF88" s="210"/>
      <c r="AG88" s="210"/>
      <c r="AH88" s="231"/>
      <c r="AI88" s="122"/>
      <c r="AJ88" s="298"/>
      <c r="AK88" s="298"/>
      <c r="AL88" s="307"/>
      <c r="AM88" s="308"/>
      <c r="AN88" s="227"/>
      <c r="AO88" s="227" t="s">
        <v>289</v>
      </c>
      <c r="AP88" s="227">
        <f>COUNTIF($O$80:$AH$80,"6")</f>
        <v>0</v>
      </c>
      <c r="AQ88" s="227">
        <f>COUNTIFS($O$80:$AH$80,"6",$O$81:$AH$81,"1")</f>
        <v>0</v>
      </c>
      <c r="AR88" s="227">
        <f>COUNTIFS($O$80:$AH$80,"6",$O$82:$AH$82,"1")</f>
        <v>0</v>
      </c>
      <c r="AS88" s="227">
        <f>COUNTIFS($O$80:$AH$80,"6",$O$95:$AH$95,"2")</f>
        <v>0</v>
      </c>
      <c r="AT88" s="227">
        <f>COUNTIFS($O$80:$AH$80,"6",$O$95:$AH$95,"0")</f>
        <v>0</v>
      </c>
    </row>
    <row r="89" spans="1:46" x14ac:dyDescent="0.25">
      <c r="A89" s="122"/>
      <c r="B89" s="732"/>
      <c r="C89" s="734" t="s">
        <v>322</v>
      </c>
      <c r="D89" s="734"/>
      <c r="E89" s="734"/>
      <c r="F89" s="734"/>
      <c r="G89" s="734"/>
      <c r="H89" s="734"/>
      <c r="I89" s="734"/>
      <c r="J89" s="734"/>
      <c r="K89" s="734"/>
      <c r="L89" s="734"/>
      <c r="M89" s="734"/>
      <c r="N89" s="734"/>
      <c r="O89" s="232"/>
      <c r="P89" s="232"/>
      <c r="Q89" s="232"/>
      <c r="R89" s="232"/>
      <c r="S89" s="232"/>
      <c r="T89" s="232"/>
      <c r="U89" s="232"/>
      <c r="V89" s="232"/>
      <c r="W89" s="232"/>
      <c r="X89" s="232"/>
      <c r="Y89" s="232"/>
      <c r="Z89" s="232"/>
      <c r="AA89" s="232"/>
      <c r="AB89" s="232"/>
      <c r="AC89" s="232"/>
      <c r="AD89" s="232"/>
      <c r="AE89" s="232"/>
      <c r="AF89" s="232"/>
      <c r="AG89" s="232"/>
      <c r="AH89" s="233"/>
      <c r="AI89" s="122"/>
      <c r="AJ89" s="298"/>
      <c r="AK89" s="298"/>
      <c r="AL89" s="307"/>
      <c r="AM89" s="308"/>
      <c r="AN89" s="227">
        <v>4</v>
      </c>
      <c r="AO89" s="227" t="s">
        <v>284</v>
      </c>
      <c r="AP89" s="227">
        <f>COUNTIF($O$84:$AH$84,"1")</f>
        <v>0</v>
      </c>
      <c r="AQ89" s="227">
        <f>COUNTIFS($O$84:$AH$84,"1",$O$85:$AH$85,"1")</f>
        <v>0</v>
      </c>
      <c r="AR89" s="227">
        <f>COUNTIFS($O$84:$AH$84,"1",$O$86:$AH$86,"1")</f>
        <v>0</v>
      </c>
      <c r="AS89" s="227">
        <f>COUNTIFS($O$84:$AH$84,"1",$O$96:$AH$96,"2")</f>
        <v>0</v>
      </c>
      <c r="AT89" s="227">
        <f>COUNTIFS($O$84:$AH$84,"1",$O$96:$AH$96,"0")</f>
        <v>0</v>
      </c>
    </row>
    <row r="90" spans="1:46" ht="13.8" thickBot="1" x14ac:dyDescent="0.3">
      <c r="A90" s="122"/>
      <c r="B90" s="733"/>
      <c r="C90" s="697" t="s">
        <v>279</v>
      </c>
      <c r="D90" s="697"/>
      <c r="E90" s="697"/>
      <c r="F90" s="697"/>
      <c r="G90" s="697"/>
      <c r="H90" s="697"/>
      <c r="I90" s="697"/>
      <c r="J90" s="697"/>
      <c r="K90" s="697"/>
      <c r="L90" s="697"/>
      <c r="M90" s="697"/>
      <c r="N90" s="697"/>
      <c r="O90" s="162"/>
      <c r="P90" s="162"/>
      <c r="Q90" s="162"/>
      <c r="R90" s="162"/>
      <c r="S90" s="162"/>
      <c r="T90" s="162"/>
      <c r="U90" s="162"/>
      <c r="V90" s="162"/>
      <c r="W90" s="162"/>
      <c r="X90" s="162"/>
      <c r="Y90" s="162"/>
      <c r="Z90" s="162"/>
      <c r="AA90" s="162"/>
      <c r="AB90" s="162"/>
      <c r="AC90" s="162"/>
      <c r="AD90" s="162"/>
      <c r="AE90" s="162"/>
      <c r="AF90" s="162"/>
      <c r="AG90" s="162"/>
      <c r="AH90" s="163"/>
      <c r="AI90" s="122"/>
      <c r="AJ90" s="298"/>
      <c r="AK90" s="298"/>
      <c r="AL90" s="307"/>
      <c r="AM90" s="308"/>
      <c r="AN90" s="227"/>
      <c r="AO90" s="227" t="s">
        <v>285</v>
      </c>
      <c r="AP90" s="227">
        <f>COUNTIF($O$84:$AH$84,"2")</f>
        <v>0</v>
      </c>
      <c r="AQ90" s="227">
        <f>COUNTIFS($O$84:$AH$84,"2",$O$85:$AH$85,"1")</f>
        <v>0</v>
      </c>
      <c r="AR90" s="227">
        <f>COUNTIFS($O$84:$AH$84,"2",$O$86:$AH$86,"1")</f>
        <v>0</v>
      </c>
      <c r="AS90" s="227">
        <f>COUNTIFS($O$84:$AH$84,"2",$O$96:$AH$96,"2")</f>
        <v>0</v>
      </c>
      <c r="AT90" s="227">
        <f>COUNTIFS($O$84:$AH$84,"2",$O$96:$AH$96,"0")</f>
        <v>0</v>
      </c>
    </row>
    <row r="91" spans="1:46" x14ac:dyDescent="0.25">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298"/>
      <c r="AK91" s="298"/>
      <c r="AL91" s="307"/>
      <c r="AM91" s="308"/>
      <c r="AN91" s="227"/>
      <c r="AO91" s="227" t="s">
        <v>286</v>
      </c>
      <c r="AP91" s="227">
        <f>COUNTIF($O$84:$AH$84,"3")</f>
        <v>0</v>
      </c>
      <c r="AQ91" s="227">
        <f>COUNTIFS($O$84:$AH$84,"3",$O$85:$AH$85,"1")</f>
        <v>0</v>
      </c>
      <c r="AR91" s="227">
        <f>COUNTIFS($O$84:$AH$84,"3",$O$86:$AH$86,"1")</f>
        <v>0</v>
      </c>
      <c r="AS91" s="227">
        <f>COUNTIFS($O$84:$AH$84,"3",$O$96:$AH$96,"2")</f>
        <v>0</v>
      </c>
      <c r="AT91" s="227">
        <f>COUNTIFS($O$84:$AH$84,"3",$O$96:$AH$96,"0")</f>
        <v>0</v>
      </c>
    </row>
    <row r="92" spans="1:46" hidden="1" x14ac:dyDescent="0.25">
      <c r="A92" s="122"/>
      <c r="B92" s="122"/>
      <c r="C92" s="122"/>
      <c r="D92" s="122"/>
      <c r="E92" s="122"/>
      <c r="F92" s="122"/>
      <c r="G92" s="122"/>
      <c r="H92" s="122"/>
      <c r="I92" s="122"/>
      <c r="J92" s="122"/>
      <c r="K92" s="122"/>
      <c r="L92" s="122"/>
      <c r="M92" s="122"/>
      <c r="N92" s="309" t="s">
        <v>414</v>
      </c>
      <c r="O92" s="122"/>
      <c r="P92" s="122"/>
      <c r="Q92" s="122"/>
      <c r="R92" s="122"/>
      <c r="S92" s="122"/>
      <c r="T92" s="122"/>
      <c r="U92" s="122"/>
      <c r="V92" s="122"/>
      <c r="W92" s="122"/>
      <c r="X92" s="122"/>
      <c r="Y92" s="122"/>
      <c r="Z92" s="122"/>
      <c r="AA92" s="122"/>
      <c r="AB92" s="122"/>
      <c r="AC92" s="122"/>
      <c r="AD92" s="122"/>
      <c r="AE92" s="122"/>
      <c r="AF92" s="122"/>
      <c r="AG92" s="122"/>
      <c r="AH92" s="122"/>
      <c r="AI92" s="122"/>
      <c r="AJ92" s="298"/>
      <c r="AK92" s="298"/>
      <c r="AL92" s="307"/>
      <c r="AM92" s="308"/>
      <c r="AN92" s="227"/>
      <c r="AO92" s="227" t="s">
        <v>287</v>
      </c>
      <c r="AP92" s="227">
        <f>COUNTIF($O$84:$AH$84,"4")</f>
        <v>0</v>
      </c>
      <c r="AQ92" s="227">
        <f>COUNTIFS($O$84:$AH$84,"4",$O$85:$AH$85,"1")</f>
        <v>0</v>
      </c>
      <c r="AR92" s="227">
        <f>COUNTIFS($O$84:$AH$84,"4",$O$86:$AH$86,"1")</f>
        <v>0</v>
      </c>
      <c r="AS92" s="227">
        <f>COUNTIFS($O$84:$AH$84,"4",$O$96:$AH$96,"2")</f>
        <v>0</v>
      </c>
      <c r="AT92" s="227">
        <f>COUNTIFS($O$84:$AH$84,"4",$O$96:$AH$96,"0")</f>
        <v>0</v>
      </c>
    </row>
    <row r="93" spans="1:46" hidden="1" x14ac:dyDescent="0.25">
      <c r="A93" s="122"/>
      <c r="B93" s="122"/>
      <c r="C93" s="122"/>
      <c r="D93" s="122"/>
      <c r="E93" s="122"/>
      <c r="F93" s="122"/>
      <c r="G93" s="122"/>
      <c r="H93" s="122"/>
      <c r="I93" s="122"/>
      <c r="J93" s="122"/>
      <c r="K93" s="122"/>
      <c r="L93" s="122"/>
      <c r="M93" s="310"/>
      <c r="N93" s="311" t="s">
        <v>277</v>
      </c>
      <c r="O93" s="311" t="str">
        <f t="shared" ref="O93:AH93" si="4">IF(O72="","",SUM(O73:O74))</f>
        <v/>
      </c>
      <c r="P93" s="311" t="str">
        <f t="shared" si="4"/>
        <v/>
      </c>
      <c r="Q93" s="311" t="str">
        <f t="shared" si="4"/>
        <v/>
      </c>
      <c r="R93" s="311" t="str">
        <f t="shared" si="4"/>
        <v/>
      </c>
      <c r="S93" s="311" t="str">
        <f t="shared" si="4"/>
        <v/>
      </c>
      <c r="T93" s="311" t="str">
        <f t="shared" si="4"/>
        <v/>
      </c>
      <c r="U93" s="311" t="str">
        <f t="shared" si="4"/>
        <v/>
      </c>
      <c r="V93" s="311" t="str">
        <f t="shared" si="4"/>
        <v/>
      </c>
      <c r="W93" s="311" t="str">
        <f t="shared" si="4"/>
        <v/>
      </c>
      <c r="X93" s="311" t="str">
        <f t="shared" si="4"/>
        <v/>
      </c>
      <c r="Y93" s="311" t="str">
        <f t="shared" si="4"/>
        <v/>
      </c>
      <c r="Z93" s="311" t="str">
        <f t="shared" si="4"/>
        <v/>
      </c>
      <c r="AA93" s="311" t="str">
        <f t="shared" si="4"/>
        <v/>
      </c>
      <c r="AB93" s="311" t="str">
        <f t="shared" si="4"/>
        <v/>
      </c>
      <c r="AC93" s="311" t="str">
        <f t="shared" si="4"/>
        <v/>
      </c>
      <c r="AD93" s="311" t="str">
        <f t="shared" si="4"/>
        <v/>
      </c>
      <c r="AE93" s="311" t="str">
        <f t="shared" si="4"/>
        <v/>
      </c>
      <c r="AF93" s="311" t="str">
        <f t="shared" si="4"/>
        <v/>
      </c>
      <c r="AG93" s="311" t="str">
        <f t="shared" si="4"/>
        <v/>
      </c>
      <c r="AH93" s="311" t="str">
        <f t="shared" si="4"/>
        <v/>
      </c>
      <c r="AI93" s="122"/>
      <c r="AJ93" s="298"/>
      <c r="AK93" s="298"/>
      <c r="AL93" s="298"/>
      <c r="AM93" s="298"/>
      <c r="AN93" s="227"/>
      <c r="AO93" s="227" t="s">
        <v>288</v>
      </c>
      <c r="AP93" s="227">
        <f>COUNTIF($O$84:$AH$84,"5")</f>
        <v>0</v>
      </c>
      <c r="AQ93" s="227">
        <f>COUNTIFS($O$84:$AH$84,"5",$O$85:$AH$85,"1")</f>
        <v>0</v>
      </c>
      <c r="AR93" s="227">
        <f>COUNTIFS($O$84:$AH$84,"5",$O$86:$AH$86,"1")</f>
        <v>0</v>
      </c>
      <c r="AS93" s="227">
        <f>COUNTIFS($O$84:$AH$84,"5",$O$96:$AH$96,"2")</f>
        <v>0</v>
      </c>
      <c r="AT93" s="227">
        <f>COUNTIFS($O$84:$AH$84,"5",$O$96:$AH$96,"0")</f>
        <v>0</v>
      </c>
    </row>
    <row r="94" spans="1:46" hidden="1" x14ac:dyDescent="0.25">
      <c r="A94" s="122"/>
      <c r="B94" s="122"/>
      <c r="C94" s="122"/>
      <c r="D94" s="122"/>
      <c r="E94" s="122"/>
      <c r="F94" s="122"/>
      <c r="G94" s="122"/>
      <c r="H94" s="122"/>
      <c r="I94" s="122"/>
      <c r="J94" s="122"/>
      <c r="K94" s="122"/>
      <c r="L94" s="122"/>
      <c r="M94" s="311"/>
      <c r="N94" s="311" t="s">
        <v>280</v>
      </c>
      <c r="O94" s="311" t="str">
        <f t="shared" ref="O94:AH94" si="5">IF(O76="","",SUM(O77:O78))</f>
        <v/>
      </c>
      <c r="P94" s="311" t="str">
        <f t="shared" si="5"/>
        <v/>
      </c>
      <c r="Q94" s="311" t="str">
        <f t="shared" si="5"/>
        <v/>
      </c>
      <c r="R94" s="311" t="str">
        <f t="shared" si="5"/>
        <v/>
      </c>
      <c r="S94" s="311" t="str">
        <f t="shared" si="5"/>
        <v/>
      </c>
      <c r="T94" s="311" t="str">
        <f t="shared" si="5"/>
        <v/>
      </c>
      <c r="U94" s="311" t="str">
        <f t="shared" si="5"/>
        <v/>
      </c>
      <c r="V94" s="311" t="str">
        <f t="shared" si="5"/>
        <v/>
      </c>
      <c r="W94" s="311" t="str">
        <f t="shared" si="5"/>
        <v/>
      </c>
      <c r="X94" s="311" t="str">
        <f t="shared" si="5"/>
        <v/>
      </c>
      <c r="Y94" s="311" t="str">
        <f t="shared" si="5"/>
        <v/>
      </c>
      <c r="Z94" s="311" t="str">
        <f t="shared" si="5"/>
        <v/>
      </c>
      <c r="AA94" s="311" t="str">
        <f t="shared" si="5"/>
        <v/>
      </c>
      <c r="AB94" s="311" t="str">
        <f t="shared" si="5"/>
        <v/>
      </c>
      <c r="AC94" s="311" t="str">
        <f t="shared" si="5"/>
        <v/>
      </c>
      <c r="AD94" s="311" t="str">
        <f t="shared" si="5"/>
        <v/>
      </c>
      <c r="AE94" s="311" t="str">
        <f t="shared" si="5"/>
        <v/>
      </c>
      <c r="AF94" s="311" t="str">
        <f t="shared" si="5"/>
        <v/>
      </c>
      <c r="AG94" s="311" t="str">
        <f t="shared" si="5"/>
        <v/>
      </c>
      <c r="AH94" s="311" t="str">
        <f t="shared" si="5"/>
        <v/>
      </c>
      <c r="AI94" s="122"/>
      <c r="AJ94" s="298"/>
      <c r="AK94" s="298"/>
      <c r="AL94" s="298"/>
      <c r="AM94" s="298"/>
      <c r="AN94" s="227"/>
      <c r="AO94" s="227" t="s">
        <v>289</v>
      </c>
      <c r="AP94" s="227">
        <f>COUNTIF($O$84:$AH$84,"6")</f>
        <v>0</v>
      </c>
      <c r="AQ94" s="227">
        <f>COUNTIFS($O$84:$AH$84,"6",$O$85:$AH$85,"1")</f>
        <v>0</v>
      </c>
      <c r="AR94" s="227">
        <f>COUNTIFS($O$84:$AH$84,"6",$O$86:$AH$86,"1")</f>
        <v>0</v>
      </c>
      <c r="AS94" s="227">
        <f>COUNTIFS($O$84:$AH$84,"6",$O$96:$AH$96,"2")</f>
        <v>0</v>
      </c>
      <c r="AT94" s="227">
        <f>COUNTIFS($O$84:$AH$84,"6",$O$96:$AH$96,"0")</f>
        <v>0</v>
      </c>
    </row>
    <row r="95" spans="1:46" hidden="1" x14ac:dyDescent="0.25">
      <c r="A95" s="122"/>
      <c r="B95" s="122"/>
      <c r="C95" s="122"/>
      <c r="D95" s="122"/>
      <c r="E95" s="122"/>
      <c r="F95" s="122"/>
      <c r="G95" s="122"/>
      <c r="H95" s="122"/>
      <c r="I95" s="122"/>
      <c r="J95" s="122"/>
      <c r="K95" s="122"/>
      <c r="L95" s="122"/>
      <c r="M95" s="311"/>
      <c r="N95" s="311" t="s">
        <v>281</v>
      </c>
      <c r="O95" s="311" t="str">
        <f t="shared" ref="O95:AH95" si="6">IF(O80="","",SUM(O81:O82))</f>
        <v/>
      </c>
      <c r="P95" s="311" t="str">
        <f t="shared" si="6"/>
        <v/>
      </c>
      <c r="Q95" s="311" t="str">
        <f t="shared" si="6"/>
        <v/>
      </c>
      <c r="R95" s="311" t="str">
        <f t="shared" si="6"/>
        <v/>
      </c>
      <c r="S95" s="311" t="str">
        <f t="shared" si="6"/>
        <v/>
      </c>
      <c r="T95" s="311" t="str">
        <f t="shared" si="6"/>
        <v/>
      </c>
      <c r="U95" s="311" t="str">
        <f t="shared" si="6"/>
        <v/>
      </c>
      <c r="V95" s="311" t="str">
        <f t="shared" si="6"/>
        <v/>
      </c>
      <c r="W95" s="311" t="str">
        <f t="shared" si="6"/>
        <v/>
      </c>
      <c r="X95" s="311" t="str">
        <f t="shared" si="6"/>
        <v/>
      </c>
      <c r="Y95" s="311" t="str">
        <f t="shared" si="6"/>
        <v/>
      </c>
      <c r="Z95" s="311" t="str">
        <f t="shared" si="6"/>
        <v/>
      </c>
      <c r="AA95" s="311" t="str">
        <f t="shared" si="6"/>
        <v/>
      </c>
      <c r="AB95" s="311" t="str">
        <f t="shared" si="6"/>
        <v/>
      </c>
      <c r="AC95" s="311" t="str">
        <f t="shared" si="6"/>
        <v/>
      </c>
      <c r="AD95" s="311" t="str">
        <f t="shared" si="6"/>
        <v/>
      </c>
      <c r="AE95" s="311" t="str">
        <f t="shared" si="6"/>
        <v/>
      </c>
      <c r="AF95" s="311" t="str">
        <f t="shared" si="6"/>
        <v/>
      </c>
      <c r="AG95" s="311" t="str">
        <f t="shared" si="6"/>
        <v/>
      </c>
      <c r="AH95" s="311" t="str">
        <f t="shared" si="6"/>
        <v/>
      </c>
      <c r="AI95" s="122"/>
      <c r="AJ95" s="298"/>
      <c r="AK95" s="298"/>
      <c r="AL95" s="298"/>
      <c r="AM95" s="298"/>
      <c r="AN95" s="227">
        <v>5</v>
      </c>
      <c r="AO95" s="227" t="s">
        <v>284</v>
      </c>
      <c r="AP95" s="227">
        <f>COUNTIF($O$88:$AH$88,"1")</f>
        <v>0</v>
      </c>
      <c r="AQ95" s="227">
        <f>COUNTIFS($O$88:$AH$88,"1",$O$89:$AH$89,"1")</f>
        <v>0</v>
      </c>
      <c r="AR95" s="227">
        <f>COUNTIFS($O$88:$AH$88,"1",$O$90:$AH$90,"1")</f>
        <v>0</v>
      </c>
      <c r="AS95" s="227">
        <f>COUNTIFS($O$88:$AH$88,"1",$O$97:$AH$97,"2")</f>
        <v>0</v>
      </c>
      <c r="AT95" s="227">
        <f>COUNTIFS($O$88:$AH$88,"1",$O$97:$AH$97,"0")</f>
        <v>0</v>
      </c>
    </row>
    <row r="96" spans="1:46" hidden="1" x14ac:dyDescent="0.25">
      <c r="A96" s="122"/>
      <c r="B96" s="122"/>
      <c r="C96" s="122"/>
      <c r="D96" s="122"/>
      <c r="E96" s="122"/>
      <c r="F96" s="122"/>
      <c r="G96" s="122"/>
      <c r="H96" s="122"/>
      <c r="I96" s="122"/>
      <c r="J96" s="312"/>
      <c r="K96" s="122"/>
      <c r="L96" s="122"/>
      <c r="M96" s="311"/>
      <c r="N96" s="311" t="s">
        <v>282</v>
      </c>
      <c r="O96" s="311" t="str">
        <f t="shared" ref="O96:AH96" si="7">IF(O84="","",SUM(O85:O86))</f>
        <v/>
      </c>
      <c r="P96" s="311" t="str">
        <f t="shared" si="7"/>
        <v/>
      </c>
      <c r="Q96" s="311" t="str">
        <f t="shared" si="7"/>
        <v/>
      </c>
      <c r="R96" s="311" t="str">
        <f t="shared" si="7"/>
        <v/>
      </c>
      <c r="S96" s="311" t="str">
        <f t="shared" si="7"/>
        <v/>
      </c>
      <c r="T96" s="311" t="str">
        <f t="shared" si="7"/>
        <v/>
      </c>
      <c r="U96" s="311" t="str">
        <f t="shared" si="7"/>
        <v/>
      </c>
      <c r="V96" s="311" t="str">
        <f t="shared" si="7"/>
        <v/>
      </c>
      <c r="W96" s="311" t="str">
        <f t="shared" si="7"/>
        <v/>
      </c>
      <c r="X96" s="311" t="str">
        <f t="shared" si="7"/>
        <v/>
      </c>
      <c r="Y96" s="311" t="str">
        <f t="shared" si="7"/>
        <v/>
      </c>
      <c r="Z96" s="311" t="str">
        <f t="shared" si="7"/>
        <v/>
      </c>
      <c r="AA96" s="311" t="str">
        <f t="shared" si="7"/>
        <v/>
      </c>
      <c r="AB96" s="311" t="str">
        <f t="shared" si="7"/>
        <v/>
      </c>
      <c r="AC96" s="311" t="str">
        <f t="shared" si="7"/>
        <v/>
      </c>
      <c r="AD96" s="311" t="str">
        <f t="shared" si="7"/>
        <v/>
      </c>
      <c r="AE96" s="311" t="str">
        <f t="shared" si="7"/>
        <v/>
      </c>
      <c r="AF96" s="311" t="str">
        <f t="shared" si="7"/>
        <v/>
      </c>
      <c r="AG96" s="311" t="str">
        <f t="shared" si="7"/>
        <v/>
      </c>
      <c r="AH96" s="311" t="str">
        <f t="shared" si="7"/>
        <v/>
      </c>
      <c r="AI96" s="122"/>
      <c r="AJ96" s="298"/>
      <c r="AK96" s="298"/>
      <c r="AL96" s="313"/>
      <c r="AM96" s="298"/>
      <c r="AN96" s="235"/>
      <c r="AO96" s="227" t="s">
        <v>285</v>
      </c>
      <c r="AP96" s="227">
        <f>COUNTIF($O$88:$AH$88,"2")</f>
        <v>0</v>
      </c>
      <c r="AQ96" s="227">
        <f>COUNTIFS($O$88:$AH$88,"2",$O$89:$AH$89,"1")</f>
        <v>0</v>
      </c>
      <c r="AR96" s="227">
        <f>COUNTIFS($O$88:$AH$88,"2",$O$90:$AH$90,"1")</f>
        <v>0</v>
      </c>
      <c r="AS96" s="227">
        <f>COUNTIFS($O$88:$AH$88,"2",$O$97:$AH$97,"2")</f>
        <v>0</v>
      </c>
      <c r="AT96" s="227">
        <f>COUNTIFS($O$88:$AH$88,"2",$O$97:$AH$97,"0")</f>
        <v>0</v>
      </c>
    </row>
    <row r="97" spans="1:46" hidden="1" x14ac:dyDescent="0.25">
      <c r="A97" s="122"/>
      <c r="B97" s="122"/>
      <c r="C97" s="122"/>
      <c r="D97" s="122"/>
      <c r="E97" s="122"/>
      <c r="F97" s="122"/>
      <c r="G97" s="122"/>
      <c r="H97" s="122"/>
      <c r="I97" s="122"/>
      <c r="J97" s="312"/>
      <c r="K97" s="122"/>
      <c r="L97" s="122"/>
      <c r="M97" s="311"/>
      <c r="N97" s="314" t="s">
        <v>283</v>
      </c>
      <c r="O97" s="311" t="str">
        <f t="shared" ref="O97:AH97" si="8">IF(O88="","",SUM(O89:O90))</f>
        <v/>
      </c>
      <c r="P97" s="311" t="str">
        <f t="shared" si="8"/>
        <v/>
      </c>
      <c r="Q97" s="311" t="str">
        <f t="shared" si="8"/>
        <v/>
      </c>
      <c r="R97" s="311" t="str">
        <f t="shared" si="8"/>
        <v/>
      </c>
      <c r="S97" s="311" t="str">
        <f t="shared" si="8"/>
        <v/>
      </c>
      <c r="T97" s="311" t="str">
        <f t="shared" si="8"/>
        <v/>
      </c>
      <c r="U97" s="311" t="str">
        <f t="shared" si="8"/>
        <v/>
      </c>
      <c r="V97" s="311" t="str">
        <f t="shared" si="8"/>
        <v/>
      </c>
      <c r="W97" s="311" t="str">
        <f t="shared" si="8"/>
        <v/>
      </c>
      <c r="X97" s="311" t="str">
        <f t="shared" si="8"/>
        <v/>
      </c>
      <c r="Y97" s="311" t="str">
        <f t="shared" si="8"/>
        <v/>
      </c>
      <c r="Z97" s="311" t="str">
        <f t="shared" si="8"/>
        <v/>
      </c>
      <c r="AA97" s="311" t="str">
        <f t="shared" si="8"/>
        <v/>
      </c>
      <c r="AB97" s="311" t="str">
        <f t="shared" si="8"/>
        <v/>
      </c>
      <c r="AC97" s="311" t="str">
        <f t="shared" si="8"/>
        <v/>
      </c>
      <c r="AD97" s="311" t="str">
        <f t="shared" si="8"/>
        <v/>
      </c>
      <c r="AE97" s="311" t="str">
        <f t="shared" si="8"/>
        <v/>
      </c>
      <c r="AF97" s="311" t="str">
        <f t="shared" si="8"/>
        <v/>
      </c>
      <c r="AG97" s="311" t="str">
        <f t="shared" si="8"/>
        <v/>
      </c>
      <c r="AH97" s="311" t="str">
        <f t="shared" si="8"/>
        <v/>
      </c>
      <c r="AI97" s="122"/>
      <c r="AJ97" s="298"/>
      <c r="AK97" s="298"/>
      <c r="AL97" s="313"/>
      <c r="AM97" s="298"/>
      <c r="AN97" s="235"/>
      <c r="AO97" s="227" t="s">
        <v>286</v>
      </c>
      <c r="AP97" s="227">
        <f>COUNTIF($O$88:$AH$88,"3")</f>
        <v>0</v>
      </c>
      <c r="AQ97" s="227">
        <f>COUNTIFS($O$88:$AH$88,"3",$O$89:$AH$89,"1")</f>
        <v>0</v>
      </c>
      <c r="AR97" s="227">
        <f>COUNTIFS($O$88:$AH$88,"3",$O$90:$AH$90,"1")</f>
        <v>0</v>
      </c>
      <c r="AS97" s="227">
        <f>COUNTIFS($O$88:$AH$88,"3",$O$97:$AH$97,"2")</f>
        <v>0</v>
      </c>
      <c r="AT97" s="227">
        <f>COUNTIFS($O$88:$AH$88,"3",$O$97:$AH$97,"0")</f>
        <v>0</v>
      </c>
    </row>
    <row r="98" spans="1:46" hidden="1" x14ac:dyDescent="0.25">
      <c r="A98" s="122"/>
      <c r="B98" s="122"/>
      <c r="C98" s="122"/>
      <c r="D98" s="122"/>
      <c r="E98" s="122"/>
      <c r="F98" s="122"/>
      <c r="G98" s="122"/>
      <c r="H98" s="122"/>
      <c r="I98" s="122"/>
      <c r="J98" s="312"/>
      <c r="K98" s="122"/>
      <c r="L98" s="300"/>
      <c r="M98" s="300"/>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298"/>
      <c r="AK98" s="298"/>
      <c r="AL98" s="313"/>
      <c r="AM98" s="298"/>
      <c r="AN98" s="235"/>
      <c r="AO98" s="227" t="s">
        <v>287</v>
      </c>
      <c r="AP98" s="227">
        <f>COUNTIF($O$88:$AH$88,"4")</f>
        <v>0</v>
      </c>
      <c r="AQ98" s="227">
        <f>COUNTIFS($O$88:$AH$88,"4",$O$89:$AH$89,"1")</f>
        <v>0</v>
      </c>
      <c r="AR98" s="227">
        <f>COUNTIFS($O$88:$AH$88,"4",$O$90:$AH$90,"1")</f>
        <v>0</v>
      </c>
      <c r="AS98" s="227">
        <f>COUNTIFS($O$88:$AH$88,"4",$O$97:$AH$97,"2")</f>
        <v>0</v>
      </c>
      <c r="AT98" s="227">
        <f>COUNTIFS($O$88:$AH$88,"4",$O$97:$AH$97,"0")</f>
        <v>0</v>
      </c>
    </row>
    <row r="99" spans="1:46" hidden="1" x14ac:dyDescent="0.25">
      <c r="A99" s="122"/>
      <c r="B99" s="122"/>
      <c r="C99" s="122"/>
      <c r="D99" s="122"/>
      <c r="E99" s="122"/>
      <c r="F99" s="122"/>
      <c r="G99" s="122"/>
      <c r="H99" s="122"/>
      <c r="I99" s="122"/>
      <c r="J99" s="122"/>
      <c r="K99" s="122"/>
      <c r="L99" s="300"/>
      <c r="M99" s="300"/>
      <c r="N99" s="309" t="s">
        <v>415</v>
      </c>
      <c r="O99" s="122"/>
      <c r="P99" s="122"/>
      <c r="Q99" s="122"/>
      <c r="R99" s="122"/>
      <c r="S99" s="122"/>
      <c r="T99" s="122"/>
      <c r="U99" s="122"/>
      <c r="V99" s="122"/>
      <c r="W99" s="122"/>
      <c r="X99" s="122"/>
      <c r="Y99" s="122"/>
      <c r="Z99" s="122"/>
      <c r="AA99" s="122"/>
      <c r="AB99" s="122"/>
      <c r="AC99" s="122"/>
      <c r="AD99" s="122"/>
      <c r="AE99" s="122"/>
      <c r="AF99" s="122"/>
      <c r="AG99" s="122"/>
      <c r="AH99" s="122"/>
      <c r="AI99" s="315" t="s">
        <v>416</v>
      </c>
      <c r="AJ99" s="298"/>
      <c r="AK99" s="298"/>
      <c r="AL99" s="298"/>
      <c r="AM99" s="298"/>
      <c r="AN99" s="235"/>
      <c r="AO99" s="227" t="s">
        <v>288</v>
      </c>
      <c r="AP99" s="227">
        <f>COUNTIF($O$88:$AH$88,"5")</f>
        <v>0</v>
      </c>
      <c r="AQ99" s="227">
        <f>COUNTIFS($O$88:$AH$88,"5",$O$89:$AH$89,"1")</f>
        <v>0</v>
      </c>
      <c r="AR99" s="227">
        <f>COUNTIFS($O$88:$AH$88,"5",$O$90:$AH$90,"1")</f>
        <v>0</v>
      </c>
      <c r="AS99" s="227">
        <f>COUNTIFS($O$88:$AH$88,"5",$O$97:$AH$97,"2")</f>
        <v>0</v>
      </c>
      <c r="AT99" s="227">
        <f>COUNTIFS($O$88:$AH$88,"5",$O$97:$AH$97,"0")</f>
        <v>0</v>
      </c>
    </row>
    <row r="100" spans="1:46" ht="13.8" hidden="1" thickBot="1" x14ac:dyDescent="0.3">
      <c r="A100" s="122"/>
      <c r="B100" s="122"/>
      <c r="C100" s="122"/>
      <c r="D100" s="122"/>
      <c r="E100" s="122"/>
      <c r="F100" s="122"/>
      <c r="G100" s="122"/>
      <c r="H100" s="122"/>
      <c r="I100" s="122"/>
      <c r="J100" s="122"/>
      <c r="K100" s="122"/>
      <c r="L100" s="300"/>
      <c r="M100" s="311"/>
      <c r="N100" s="310" t="s">
        <v>436</v>
      </c>
      <c r="O100" s="311" t="str">
        <f t="shared" ref="O100:AH100" si="9">IF(SUM(O72,O76,O80,O84,O88)&gt;0,COUNT(O72,O76,O80,O84,O88),"")</f>
        <v/>
      </c>
      <c r="P100" s="311" t="str">
        <f t="shared" si="9"/>
        <v/>
      </c>
      <c r="Q100" s="311" t="str">
        <f t="shared" si="9"/>
        <v/>
      </c>
      <c r="R100" s="311" t="str">
        <f t="shared" si="9"/>
        <v/>
      </c>
      <c r="S100" s="311" t="str">
        <f t="shared" si="9"/>
        <v/>
      </c>
      <c r="T100" s="311" t="str">
        <f t="shared" si="9"/>
        <v/>
      </c>
      <c r="U100" s="311" t="str">
        <f t="shared" si="9"/>
        <v/>
      </c>
      <c r="V100" s="311" t="str">
        <f t="shared" si="9"/>
        <v/>
      </c>
      <c r="W100" s="311" t="str">
        <f t="shared" si="9"/>
        <v/>
      </c>
      <c r="X100" s="311" t="str">
        <f t="shared" si="9"/>
        <v/>
      </c>
      <c r="Y100" s="311" t="str">
        <f t="shared" si="9"/>
        <v/>
      </c>
      <c r="Z100" s="311" t="str">
        <f t="shared" si="9"/>
        <v/>
      </c>
      <c r="AA100" s="311" t="str">
        <f t="shared" si="9"/>
        <v/>
      </c>
      <c r="AB100" s="311" t="str">
        <f t="shared" si="9"/>
        <v/>
      </c>
      <c r="AC100" s="311" t="str">
        <f t="shared" si="9"/>
        <v/>
      </c>
      <c r="AD100" s="311" t="str">
        <f t="shared" si="9"/>
        <v/>
      </c>
      <c r="AE100" s="311" t="str">
        <f t="shared" si="9"/>
        <v/>
      </c>
      <c r="AF100" s="311" t="str">
        <f t="shared" si="9"/>
        <v/>
      </c>
      <c r="AG100" s="311" t="str">
        <f t="shared" si="9"/>
        <v/>
      </c>
      <c r="AH100" s="311" t="str">
        <f t="shared" si="9"/>
        <v/>
      </c>
      <c r="AI100" s="316">
        <f>COUNT(O100:AH100)</f>
        <v>0</v>
      </c>
      <c r="AJ100" s="298"/>
      <c r="AK100" s="298"/>
      <c r="AL100" s="298"/>
      <c r="AM100" s="298"/>
      <c r="AN100" s="235"/>
      <c r="AO100" s="236" t="s">
        <v>289</v>
      </c>
      <c r="AP100" s="236">
        <f>COUNTIF($O$88:$AH$88,"6")</f>
        <v>0</v>
      </c>
      <c r="AQ100" s="236">
        <f>COUNTIFS($O$88:$AH$88,"6",$O$89:$AH$89,"1")</f>
        <v>0</v>
      </c>
      <c r="AR100" s="236">
        <f>COUNTIFS($O$88:$AH$88,"6",$O$90:$AH$90,"1")</f>
        <v>0</v>
      </c>
      <c r="AS100" s="236">
        <f>COUNTIFS($O$88:$AH$88,"6",$O$97:$AH$97,"2")</f>
        <v>0</v>
      </c>
      <c r="AT100" s="236">
        <f>COUNTIFS($O$88:$AH$88,"6",$O$97:$AH$97,"0")</f>
        <v>0</v>
      </c>
    </row>
    <row r="101" spans="1:46" ht="13.8" hidden="1" thickBot="1" x14ac:dyDescent="0.3">
      <c r="A101" s="122"/>
      <c r="B101" s="122"/>
      <c r="C101" s="122"/>
      <c r="D101" s="122"/>
      <c r="E101" s="122"/>
      <c r="F101" s="122"/>
      <c r="G101" s="122"/>
      <c r="H101" s="122"/>
      <c r="I101" s="122"/>
      <c r="J101" s="122"/>
      <c r="K101" s="122"/>
      <c r="L101" s="300"/>
      <c r="M101" s="311"/>
      <c r="N101" s="310" t="s">
        <v>417</v>
      </c>
      <c r="O101" s="311" t="str">
        <f t="shared" ref="O101:AH101" si="10">IF(O100="","",SUM(O73,O77,O81,O85,O89))</f>
        <v/>
      </c>
      <c r="P101" s="311" t="str">
        <f t="shared" si="10"/>
        <v/>
      </c>
      <c r="Q101" s="311" t="str">
        <f t="shared" si="10"/>
        <v/>
      </c>
      <c r="R101" s="311" t="str">
        <f t="shared" si="10"/>
        <v/>
      </c>
      <c r="S101" s="311" t="str">
        <f t="shared" si="10"/>
        <v/>
      </c>
      <c r="T101" s="311" t="str">
        <f t="shared" si="10"/>
        <v/>
      </c>
      <c r="U101" s="311" t="str">
        <f t="shared" si="10"/>
        <v/>
      </c>
      <c r="V101" s="311" t="str">
        <f t="shared" si="10"/>
        <v/>
      </c>
      <c r="W101" s="311" t="str">
        <f t="shared" si="10"/>
        <v/>
      </c>
      <c r="X101" s="311" t="str">
        <f t="shared" si="10"/>
        <v/>
      </c>
      <c r="Y101" s="311" t="str">
        <f t="shared" si="10"/>
        <v/>
      </c>
      <c r="Z101" s="311" t="str">
        <f t="shared" si="10"/>
        <v/>
      </c>
      <c r="AA101" s="311" t="str">
        <f t="shared" si="10"/>
        <v/>
      </c>
      <c r="AB101" s="311" t="str">
        <f t="shared" si="10"/>
        <v/>
      </c>
      <c r="AC101" s="311" t="str">
        <f t="shared" si="10"/>
        <v/>
      </c>
      <c r="AD101" s="311" t="str">
        <f t="shared" si="10"/>
        <v/>
      </c>
      <c r="AE101" s="311" t="str">
        <f t="shared" si="10"/>
        <v/>
      </c>
      <c r="AF101" s="311" t="str">
        <f t="shared" si="10"/>
        <v/>
      </c>
      <c r="AG101" s="311" t="str">
        <f t="shared" si="10"/>
        <v/>
      </c>
      <c r="AH101" s="311" t="str">
        <f t="shared" si="10"/>
        <v/>
      </c>
      <c r="AI101" s="316">
        <f>COUNTIF(O101:AH101,"&gt;0")</f>
        <v>0</v>
      </c>
      <c r="AJ101" s="298"/>
      <c r="AK101" s="298"/>
      <c r="AL101" s="298"/>
      <c r="AM101" s="298"/>
      <c r="AN101" s="235"/>
      <c r="AO101" s="237" t="s">
        <v>416</v>
      </c>
      <c r="AP101" s="237">
        <f>SUM(AP71:AP100)</f>
        <v>0</v>
      </c>
      <c r="AQ101" s="237">
        <f>SUM(AQ71:AQ100)</f>
        <v>0</v>
      </c>
      <c r="AR101" s="237">
        <f>SUM(AR71:AR100)</f>
        <v>0</v>
      </c>
      <c r="AS101" s="237">
        <f>SUM(AS71:AS100)</f>
        <v>0</v>
      </c>
      <c r="AT101" s="237">
        <f>SUM(AT71:AT100)</f>
        <v>0</v>
      </c>
    </row>
    <row r="102" spans="1:46" hidden="1" x14ac:dyDescent="0.25">
      <c r="A102" s="122"/>
      <c r="B102" s="122"/>
      <c r="C102" s="122"/>
      <c r="D102" s="122"/>
      <c r="E102" s="122"/>
      <c r="F102" s="122"/>
      <c r="G102" s="122"/>
      <c r="H102" s="122"/>
      <c r="I102" s="122"/>
      <c r="J102" s="122"/>
      <c r="K102" s="122"/>
      <c r="L102" s="300"/>
      <c r="M102" s="311"/>
      <c r="N102" s="310" t="s">
        <v>418</v>
      </c>
      <c r="O102" s="311" t="str">
        <f t="shared" ref="O102:AH102" si="11">IF(O100="","",SUM(O74,O78,O82,O86,O90))</f>
        <v/>
      </c>
      <c r="P102" s="311" t="str">
        <f t="shared" si="11"/>
        <v/>
      </c>
      <c r="Q102" s="311" t="str">
        <f t="shared" si="11"/>
        <v/>
      </c>
      <c r="R102" s="311" t="str">
        <f t="shared" si="11"/>
        <v/>
      </c>
      <c r="S102" s="311" t="str">
        <f t="shared" si="11"/>
        <v/>
      </c>
      <c r="T102" s="311" t="str">
        <f t="shared" si="11"/>
        <v/>
      </c>
      <c r="U102" s="311" t="str">
        <f t="shared" si="11"/>
        <v/>
      </c>
      <c r="V102" s="311" t="str">
        <f t="shared" si="11"/>
        <v/>
      </c>
      <c r="W102" s="311" t="str">
        <f t="shared" si="11"/>
        <v/>
      </c>
      <c r="X102" s="311" t="str">
        <f t="shared" si="11"/>
        <v/>
      </c>
      <c r="Y102" s="311" t="str">
        <f t="shared" si="11"/>
        <v/>
      </c>
      <c r="Z102" s="311" t="str">
        <f t="shared" si="11"/>
        <v/>
      </c>
      <c r="AA102" s="311" t="str">
        <f t="shared" si="11"/>
        <v/>
      </c>
      <c r="AB102" s="311" t="str">
        <f t="shared" si="11"/>
        <v/>
      </c>
      <c r="AC102" s="311" t="str">
        <f t="shared" si="11"/>
        <v/>
      </c>
      <c r="AD102" s="311" t="str">
        <f t="shared" si="11"/>
        <v/>
      </c>
      <c r="AE102" s="311" t="str">
        <f t="shared" si="11"/>
        <v/>
      </c>
      <c r="AF102" s="311" t="str">
        <f t="shared" si="11"/>
        <v/>
      </c>
      <c r="AG102" s="311" t="str">
        <f t="shared" si="11"/>
        <v/>
      </c>
      <c r="AH102" s="311" t="str">
        <f t="shared" si="11"/>
        <v/>
      </c>
      <c r="AI102" s="316">
        <f>COUNTIF(O102:AH102,"&gt;0")</f>
        <v>0</v>
      </c>
      <c r="AJ102" s="298"/>
      <c r="AK102" s="298"/>
      <c r="AL102" s="298"/>
      <c r="AM102" s="298"/>
      <c r="AN102" s="234"/>
    </row>
    <row r="103" spans="1:46" hidden="1" x14ac:dyDescent="0.25">
      <c r="A103" s="122"/>
      <c r="B103" s="122"/>
      <c r="C103" s="122"/>
      <c r="D103" s="122"/>
      <c r="E103" s="122"/>
      <c r="F103" s="122"/>
      <c r="G103" s="122"/>
      <c r="H103" s="122"/>
      <c r="I103" s="122"/>
      <c r="J103" s="122"/>
      <c r="K103" s="122"/>
      <c r="L103" s="122"/>
      <c r="M103" s="311"/>
      <c r="N103" s="310" t="s">
        <v>419</v>
      </c>
      <c r="O103" s="311" t="str">
        <f>IF(O100="","",COUNTIF(O93:O97,"2"))</f>
        <v/>
      </c>
      <c r="P103" s="311" t="str">
        <f t="shared" ref="P103:AH103" si="12">IF(P100="","",COUNTIF(P93:P97,"2"))</f>
        <v/>
      </c>
      <c r="Q103" s="311" t="str">
        <f t="shared" si="12"/>
        <v/>
      </c>
      <c r="R103" s="311" t="str">
        <f t="shared" si="12"/>
        <v/>
      </c>
      <c r="S103" s="311" t="str">
        <f t="shared" si="12"/>
        <v/>
      </c>
      <c r="T103" s="311" t="str">
        <f t="shared" si="12"/>
        <v/>
      </c>
      <c r="U103" s="311" t="str">
        <f t="shared" si="12"/>
        <v/>
      </c>
      <c r="V103" s="311" t="str">
        <f t="shared" si="12"/>
        <v/>
      </c>
      <c r="W103" s="311" t="str">
        <f t="shared" si="12"/>
        <v/>
      </c>
      <c r="X103" s="311" t="str">
        <f t="shared" si="12"/>
        <v/>
      </c>
      <c r="Y103" s="311" t="str">
        <f t="shared" si="12"/>
        <v/>
      </c>
      <c r="Z103" s="311" t="str">
        <f t="shared" si="12"/>
        <v/>
      </c>
      <c r="AA103" s="311" t="str">
        <f t="shared" si="12"/>
        <v/>
      </c>
      <c r="AB103" s="311" t="str">
        <f t="shared" si="12"/>
        <v/>
      </c>
      <c r="AC103" s="311" t="str">
        <f t="shared" si="12"/>
        <v/>
      </c>
      <c r="AD103" s="311" t="str">
        <f t="shared" si="12"/>
        <v/>
      </c>
      <c r="AE103" s="311" t="str">
        <f t="shared" si="12"/>
        <v/>
      </c>
      <c r="AF103" s="311" t="str">
        <f t="shared" si="12"/>
        <v/>
      </c>
      <c r="AG103" s="311" t="str">
        <f t="shared" si="12"/>
        <v/>
      </c>
      <c r="AH103" s="311" t="str">
        <f t="shared" si="12"/>
        <v/>
      </c>
      <c r="AI103" s="316">
        <f>COUNTIF(O103:AH103,"&gt;0")</f>
        <v>0</v>
      </c>
      <c r="AJ103" s="298"/>
      <c r="AK103" s="298"/>
      <c r="AL103" s="298"/>
      <c r="AM103" s="298"/>
      <c r="AN103" s="234"/>
      <c r="AO103" s="223" t="s">
        <v>420</v>
      </c>
    </row>
    <row r="104" spans="1:46" hidden="1" x14ac:dyDescent="0.25">
      <c r="A104" s="122"/>
      <c r="B104" s="122"/>
      <c r="C104" s="122"/>
      <c r="D104" s="122"/>
      <c r="E104" s="122"/>
      <c r="F104" s="122"/>
      <c r="G104" s="122"/>
      <c r="H104" s="122"/>
      <c r="I104" s="122"/>
      <c r="J104" s="122"/>
      <c r="K104" s="122"/>
      <c r="L104" s="122"/>
      <c r="M104" s="311"/>
      <c r="N104" s="310" t="s">
        <v>421</v>
      </c>
      <c r="O104" s="311" t="str">
        <f t="shared" ref="O104:AH104" si="13">IF(O100="","",COUNTIF(O93:O97,"0"))</f>
        <v/>
      </c>
      <c r="P104" s="311" t="str">
        <f t="shared" si="13"/>
        <v/>
      </c>
      <c r="Q104" s="311" t="str">
        <f t="shared" si="13"/>
        <v/>
      </c>
      <c r="R104" s="311" t="str">
        <f t="shared" si="13"/>
        <v/>
      </c>
      <c r="S104" s="311" t="str">
        <f t="shared" si="13"/>
        <v/>
      </c>
      <c r="T104" s="311" t="str">
        <f t="shared" si="13"/>
        <v/>
      </c>
      <c r="U104" s="311" t="str">
        <f t="shared" si="13"/>
        <v/>
      </c>
      <c r="V104" s="311" t="str">
        <f t="shared" si="13"/>
        <v/>
      </c>
      <c r="W104" s="311" t="str">
        <f t="shared" si="13"/>
        <v/>
      </c>
      <c r="X104" s="311" t="str">
        <f t="shared" si="13"/>
        <v/>
      </c>
      <c r="Y104" s="311" t="str">
        <f t="shared" si="13"/>
        <v/>
      </c>
      <c r="Z104" s="311" t="str">
        <f t="shared" si="13"/>
        <v/>
      </c>
      <c r="AA104" s="311" t="str">
        <f t="shared" si="13"/>
        <v/>
      </c>
      <c r="AB104" s="311" t="str">
        <f t="shared" si="13"/>
        <v/>
      </c>
      <c r="AC104" s="311" t="str">
        <f t="shared" si="13"/>
        <v/>
      </c>
      <c r="AD104" s="311" t="str">
        <f t="shared" si="13"/>
        <v/>
      </c>
      <c r="AE104" s="311" t="str">
        <f t="shared" si="13"/>
        <v/>
      </c>
      <c r="AF104" s="311" t="str">
        <f t="shared" si="13"/>
        <v/>
      </c>
      <c r="AG104" s="311" t="str">
        <f t="shared" si="13"/>
        <v/>
      </c>
      <c r="AH104" s="311" t="str">
        <f t="shared" si="13"/>
        <v/>
      </c>
      <c r="AI104" s="316">
        <f>COUNTIF(O104:AH104,"&gt;0")</f>
        <v>0</v>
      </c>
      <c r="AJ104" s="298"/>
      <c r="AK104" s="298"/>
      <c r="AL104" s="298"/>
      <c r="AM104" s="298"/>
      <c r="AN104" s="234"/>
      <c r="AO104" s="238"/>
      <c r="AP104" s="227" t="s">
        <v>409</v>
      </c>
      <c r="AQ104" s="227" t="s">
        <v>410</v>
      </c>
      <c r="AR104" s="227" t="s">
        <v>411</v>
      </c>
      <c r="AS104" s="227" t="s">
        <v>412</v>
      </c>
      <c r="AT104" s="227" t="s">
        <v>413</v>
      </c>
    </row>
    <row r="105" spans="1:46" hidden="1" x14ac:dyDescent="0.25">
      <c r="A105" s="122"/>
      <c r="B105" s="122"/>
      <c r="C105" s="122"/>
      <c r="D105" s="122"/>
      <c r="E105" s="122"/>
      <c r="F105" s="122"/>
      <c r="G105" s="122"/>
      <c r="H105" s="122"/>
      <c r="I105" s="122"/>
      <c r="J105" s="122"/>
      <c r="K105" s="122"/>
      <c r="L105" s="122"/>
      <c r="M105" s="122"/>
      <c r="N105" s="317" t="s">
        <v>429</v>
      </c>
      <c r="O105" s="318" t="e">
        <f>SUM(O103/O100)</f>
        <v>#VALUE!</v>
      </c>
      <c r="P105" s="318" t="e">
        <f t="shared" ref="P105:AH105" si="14">SUM(P103/P100)</f>
        <v>#VALUE!</v>
      </c>
      <c r="Q105" s="318" t="e">
        <f t="shared" si="14"/>
        <v>#VALUE!</v>
      </c>
      <c r="R105" s="318" t="e">
        <f t="shared" si="14"/>
        <v>#VALUE!</v>
      </c>
      <c r="S105" s="318" t="e">
        <f t="shared" si="14"/>
        <v>#VALUE!</v>
      </c>
      <c r="T105" s="318" t="e">
        <f t="shared" si="14"/>
        <v>#VALUE!</v>
      </c>
      <c r="U105" s="318" t="e">
        <f t="shared" si="14"/>
        <v>#VALUE!</v>
      </c>
      <c r="V105" s="318" t="e">
        <f t="shared" si="14"/>
        <v>#VALUE!</v>
      </c>
      <c r="W105" s="318" t="e">
        <f t="shared" si="14"/>
        <v>#VALUE!</v>
      </c>
      <c r="X105" s="318" t="e">
        <f t="shared" si="14"/>
        <v>#VALUE!</v>
      </c>
      <c r="Y105" s="318" t="e">
        <f t="shared" si="14"/>
        <v>#VALUE!</v>
      </c>
      <c r="Z105" s="318" t="e">
        <f t="shared" si="14"/>
        <v>#VALUE!</v>
      </c>
      <c r="AA105" s="318" t="e">
        <f t="shared" si="14"/>
        <v>#VALUE!</v>
      </c>
      <c r="AB105" s="318" t="e">
        <f t="shared" si="14"/>
        <v>#VALUE!</v>
      </c>
      <c r="AC105" s="318" t="e">
        <f t="shared" si="14"/>
        <v>#VALUE!</v>
      </c>
      <c r="AD105" s="318" t="e">
        <f t="shared" si="14"/>
        <v>#VALUE!</v>
      </c>
      <c r="AE105" s="318" t="e">
        <f t="shared" si="14"/>
        <v>#VALUE!</v>
      </c>
      <c r="AF105" s="318" t="e">
        <f t="shared" si="14"/>
        <v>#VALUE!</v>
      </c>
      <c r="AG105" s="318" t="e">
        <f t="shared" si="14"/>
        <v>#VALUE!</v>
      </c>
      <c r="AH105" s="318" t="e">
        <f t="shared" si="14"/>
        <v>#VALUE!</v>
      </c>
      <c r="AI105" s="315">
        <f>COUNTIF(O105:AH105,"100%")</f>
        <v>0</v>
      </c>
      <c r="AJ105" s="298"/>
      <c r="AK105" s="298"/>
      <c r="AL105" s="298"/>
      <c r="AM105" s="298"/>
      <c r="AN105" s="234"/>
      <c r="AO105" s="227" t="s">
        <v>284</v>
      </c>
      <c r="AP105" s="235">
        <f>(AP71+AP77+AP83+AP89+AP95)</f>
        <v>0</v>
      </c>
      <c r="AQ105" s="235">
        <f t="shared" ref="AQ105:AT105" si="15">(AQ71+AQ77+AQ83+AQ89+AQ95)</f>
        <v>0</v>
      </c>
      <c r="AR105" s="235">
        <f t="shared" si="15"/>
        <v>0</v>
      </c>
      <c r="AS105" s="235">
        <f t="shared" si="15"/>
        <v>0</v>
      </c>
      <c r="AT105" s="235">
        <f t="shared" si="15"/>
        <v>0</v>
      </c>
    </row>
    <row r="106" spans="1:46" hidden="1" x14ac:dyDescent="0.25">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298"/>
      <c r="AK106" s="298"/>
      <c r="AL106" s="298"/>
      <c r="AM106" s="298"/>
      <c r="AN106" s="234"/>
      <c r="AO106" s="227" t="s">
        <v>285</v>
      </c>
      <c r="AP106" s="235">
        <f t="shared" ref="AP106:AT110" si="16">(AP72+AP78+AP84+AP90+AP96)</f>
        <v>0</v>
      </c>
      <c r="AQ106" s="235">
        <f t="shared" si="16"/>
        <v>0</v>
      </c>
      <c r="AR106" s="235">
        <f t="shared" si="16"/>
        <v>0</v>
      </c>
      <c r="AS106" s="235">
        <f t="shared" si="16"/>
        <v>0</v>
      </c>
      <c r="AT106" s="235">
        <f t="shared" si="16"/>
        <v>0</v>
      </c>
    </row>
    <row r="107" spans="1:46" hidden="1" x14ac:dyDescent="0.25">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298"/>
      <c r="AK107" s="298"/>
      <c r="AL107" s="298"/>
      <c r="AM107" s="298"/>
      <c r="AN107" s="234"/>
      <c r="AO107" s="227" t="s">
        <v>286</v>
      </c>
      <c r="AP107" s="235">
        <f t="shared" si="16"/>
        <v>0</v>
      </c>
      <c r="AQ107" s="235">
        <f t="shared" si="16"/>
        <v>0</v>
      </c>
      <c r="AR107" s="235">
        <f t="shared" si="16"/>
        <v>0</v>
      </c>
      <c r="AS107" s="235">
        <f t="shared" si="16"/>
        <v>0</v>
      </c>
      <c r="AT107" s="235">
        <f t="shared" si="16"/>
        <v>0</v>
      </c>
    </row>
    <row r="108" spans="1:46" hidden="1" x14ac:dyDescent="0.25">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298"/>
      <c r="AK108" s="298"/>
      <c r="AL108" s="298"/>
      <c r="AM108" s="298"/>
      <c r="AN108" s="234"/>
      <c r="AO108" s="227" t="s">
        <v>287</v>
      </c>
      <c r="AP108" s="235">
        <f t="shared" si="16"/>
        <v>0</v>
      </c>
      <c r="AQ108" s="235">
        <f t="shared" si="16"/>
        <v>0</v>
      </c>
      <c r="AR108" s="235">
        <f t="shared" si="16"/>
        <v>0</v>
      </c>
      <c r="AS108" s="235">
        <f t="shared" si="16"/>
        <v>0</v>
      </c>
      <c r="AT108" s="235">
        <f t="shared" si="16"/>
        <v>0</v>
      </c>
    </row>
    <row r="109" spans="1:46" hidden="1" x14ac:dyDescent="0.25">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298"/>
      <c r="AK109" s="298"/>
      <c r="AL109" s="298"/>
      <c r="AM109" s="298"/>
      <c r="AN109" s="234"/>
      <c r="AO109" s="227" t="s">
        <v>288</v>
      </c>
      <c r="AP109" s="235">
        <f t="shared" si="16"/>
        <v>0</v>
      </c>
      <c r="AQ109" s="235">
        <f t="shared" si="16"/>
        <v>0</v>
      </c>
      <c r="AR109" s="235">
        <f t="shared" si="16"/>
        <v>0</v>
      </c>
      <c r="AS109" s="235">
        <f t="shared" si="16"/>
        <v>0</v>
      </c>
      <c r="AT109" s="235">
        <f t="shared" si="16"/>
        <v>0</v>
      </c>
    </row>
    <row r="110" spans="1:46" hidden="1" x14ac:dyDescent="0.25">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298"/>
      <c r="AK110" s="298"/>
      <c r="AL110" s="298"/>
      <c r="AM110" s="298"/>
      <c r="AN110" s="234"/>
      <c r="AO110" s="227" t="s">
        <v>289</v>
      </c>
      <c r="AP110" s="235">
        <f t="shared" si="16"/>
        <v>0</v>
      </c>
      <c r="AQ110" s="235">
        <f t="shared" si="16"/>
        <v>0</v>
      </c>
      <c r="AR110" s="235">
        <f t="shared" si="16"/>
        <v>0</v>
      </c>
      <c r="AS110" s="235">
        <f t="shared" si="16"/>
        <v>0</v>
      </c>
      <c r="AT110" s="235">
        <f t="shared" si="16"/>
        <v>0</v>
      </c>
    </row>
    <row r="111" spans="1:46" hidden="1" x14ac:dyDescent="0.25">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298"/>
      <c r="AK111" s="298"/>
      <c r="AL111" s="298"/>
      <c r="AM111" s="298"/>
      <c r="AN111" s="234"/>
    </row>
    <row r="112" spans="1:46" hidden="1" x14ac:dyDescent="0.25">
      <c r="A112" s="122"/>
      <c r="B112" s="122"/>
      <c r="C112" s="122"/>
      <c r="D112" s="122"/>
      <c r="E112" s="122"/>
      <c r="F112" s="122"/>
      <c r="G112" s="122"/>
      <c r="H112" s="122"/>
      <c r="I112" s="122"/>
      <c r="J112" s="122"/>
      <c r="K112" s="122"/>
      <c r="L112" s="122"/>
      <c r="M112" s="122"/>
      <c r="N112" s="317"/>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298"/>
      <c r="AK112" s="298"/>
      <c r="AL112" s="298"/>
      <c r="AM112" s="298"/>
      <c r="AN112" s="234"/>
    </row>
    <row r="113" spans="1:39" hidden="1" x14ac:dyDescent="0.25">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298"/>
      <c r="AK113" s="298"/>
      <c r="AL113" s="298"/>
      <c r="AM113" s="298"/>
    </row>
    <row r="114" spans="1:39" ht="13.8" thickBot="1" x14ac:dyDescent="0.3">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298"/>
      <c r="AK114" s="298"/>
      <c r="AL114" s="298"/>
      <c r="AM114" s="298"/>
    </row>
    <row r="115" spans="1:39" s="124" customFormat="1" ht="26.25" customHeight="1" x14ac:dyDescent="0.3">
      <c r="A115" s="298"/>
      <c r="B115" s="781" t="s">
        <v>433</v>
      </c>
      <c r="C115" s="782"/>
      <c r="D115" s="782"/>
      <c r="E115" s="782"/>
      <c r="F115" s="782"/>
      <c r="G115" s="782"/>
      <c r="H115" s="782"/>
      <c r="I115" s="782"/>
      <c r="J115" s="782"/>
      <c r="K115" s="782"/>
      <c r="L115" s="782"/>
      <c r="M115" s="782"/>
      <c r="N115" s="783"/>
      <c r="O115" s="319"/>
      <c r="P115" s="319"/>
      <c r="Q115" s="319"/>
      <c r="R115" s="298"/>
      <c r="S115" s="298"/>
      <c r="T115" s="298"/>
      <c r="U115" s="298"/>
      <c r="V115" s="298"/>
      <c r="W115" s="298"/>
      <c r="X115" s="298"/>
      <c r="Y115" s="298"/>
      <c r="Z115" s="298"/>
      <c r="AA115" s="298"/>
      <c r="AB115" s="298"/>
      <c r="AC115" s="298"/>
      <c r="AD115" s="298"/>
      <c r="AE115" s="298"/>
      <c r="AF115" s="298"/>
      <c r="AG115" s="298"/>
      <c r="AH115" s="298"/>
      <c r="AI115" s="298"/>
      <c r="AJ115" s="298"/>
      <c r="AK115" s="298"/>
      <c r="AL115" s="298"/>
      <c r="AM115" s="298"/>
    </row>
    <row r="116" spans="1:39" s="124" customFormat="1" ht="78" customHeight="1" thickBot="1" x14ac:dyDescent="0.35">
      <c r="A116" s="298"/>
      <c r="B116" s="692" t="s">
        <v>697</v>
      </c>
      <c r="C116" s="789"/>
      <c r="D116" s="789"/>
      <c r="E116" s="789"/>
      <c r="F116" s="789"/>
      <c r="G116" s="789"/>
      <c r="H116" s="789"/>
      <c r="I116" s="789"/>
      <c r="J116" s="789"/>
      <c r="K116" s="789"/>
      <c r="L116" s="789"/>
      <c r="M116" s="789"/>
      <c r="N116" s="790"/>
      <c r="O116" s="299"/>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8"/>
    </row>
    <row r="117" spans="1:39" s="124" customFormat="1" x14ac:dyDescent="0.25">
      <c r="A117" s="298"/>
      <c r="B117" s="122"/>
      <c r="C117" s="122"/>
      <c r="D117" s="122"/>
      <c r="E117" s="122"/>
      <c r="F117" s="122"/>
      <c r="G117" s="122"/>
      <c r="H117" s="122"/>
      <c r="I117" s="122"/>
      <c r="J117" s="122"/>
      <c r="K117" s="122"/>
      <c r="L117" s="122"/>
      <c r="M117" s="122"/>
      <c r="N117" s="122"/>
      <c r="O117" s="299"/>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row>
    <row r="118" spans="1:39" s="124" customFormat="1" x14ac:dyDescent="0.25">
      <c r="A118" s="298"/>
      <c r="B118" s="122"/>
      <c r="C118" s="122"/>
      <c r="D118" s="122"/>
      <c r="E118" s="122"/>
      <c r="F118" s="122"/>
      <c r="G118" s="122"/>
      <c r="H118" s="122"/>
      <c r="I118" s="122"/>
      <c r="J118" s="122"/>
      <c r="K118" s="122"/>
      <c r="L118" s="122"/>
      <c r="M118" s="122"/>
      <c r="N118" s="122"/>
      <c r="O118" s="299"/>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row>
    <row r="119" spans="1:39" s="124" customFormat="1" x14ac:dyDescent="0.3">
      <c r="A119" s="298"/>
      <c r="B119" s="784" t="s">
        <v>316</v>
      </c>
      <c r="C119" s="784"/>
      <c r="D119" s="784"/>
      <c r="E119" s="784"/>
      <c r="F119" s="784"/>
      <c r="G119" s="784"/>
      <c r="H119" s="784"/>
      <c r="I119" s="784"/>
      <c r="J119" s="784"/>
      <c r="K119" s="784"/>
      <c r="L119" s="784"/>
      <c r="M119" s="784"/>
      <c r="N119" s="784"/>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row>
    <row r="120" spans="1:39" s="124" customFormat="1" x14ac:dyDescent="0.25">
      <c r="A120" s="298"/>
      <c r="B120" s="122"/>
      <c r="C120" s="122"/>
      <c r="D120" s="122"/>
      <c r="E120" s="122"/>
      <c r="F120" s="122"/>
      <c r="G120" s="122"/>
      <c r="H120" s="122"/>
      <c r="I120" s="122"/>
      <c r="J120" s="122"/>
      <c r="K120" s="122"/>
      <c r="L120" s="122"/>
      <c r="M120" s="122"/>
      <c r="N120" s="122"/>
      <c r="O120" s="299"/>
      <c r="P120" s="298"/>
      <c r="Q120" s="298"/>
      <c r="R120" s="298"/>
      <c r="S120" s="298"/>
      <c r="T120" s="298"/>
      <c r="U120" s="298"/>
      <c r="V120" s="298"/>
      <c r="W120" s="298"/>
      <c r="X120" s="298"/>
      <c r="Y120" s="298"/>
      <c r="Z120" s="298"/>
      <c r="AA120" s="298"/>
      <c r="AB120" s="298"/>
      <c r="AC120" s="298"/>
      <c r="AD120" s="298"/>
      <c r="AE120" s="298"/>
      <c r="AF120" s="298"/>
      <c r="AG120" s="298"/>
      <c r="AH120" s="298"/>
      <c r="AI120" s="298"/>
      <c r="AJ120" s="298"/>
      <c r="AK120" s="298"/>
      <c r="AL120" s="298"/>
      <c r="AM120" s="298"/>
    </row>
    <row r="121" spans="1:39" s="124" customFormat="1" x14ac:dyDescent="0.25">
      <c r="A121" s="298"/>
      <c r="B121" s="122"/>
      <c r="C121" s="122"/>
      <c r="D121" s="122"/>
      <c r="E121" s="122"/>
      <c r="F121" s="122"/>
      <c r="G121" s="122"/>
      <c r="H121" s="122"/>
      <c r="I121" s="122"/>
      <c r="J121" s="122"/>
      <c r="K121" s="122"/>
      <c r="L121" s="122"/>
      <c r="M121" s="122"/>
      <c r="N121" s="122"/>
      <c r="O121" s="299"/>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8"/>
      <c r="AK121" s="298"/>
      <c r="AL121" s="298"/>
      <c r="AM121" s="298"/>
    </row>
    <row r="122" spans="1:39" s="124" customFormat="1" x14ac:dyDescent="0.25">
      <c r="A122" s="298"/>
      <c r="B122" s="122"/>
      <c r="C122" s="122"/>
      <c r="D122" s="122"/>
      <c r="E122" s="122"/>
      <c r="F122" s="122"/>
      <c r="G122" s="122"/>
      <c r="H122" s="122"/>
      <c r="I122" s="122"/>
      <c r="J122" s="122"/>
      <c r="K122" s="122"/>
      <c r="L122" s="122"/>
      <c r="M122" s="122"/>
      <c r="N122" s="122"/>
      <c r="O122" s="299"/>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row>
    <row r="123" spans="1:39" s="124" customFormat="1" x14ac:dyDescent="0.25">
      <c r="A123" s="298"/>
      <c r="B123" s="122"/>
      <c r="C123" s="122"/>
      <c r="D123" s="122"/>
      <c r="E123" s="122"/>
      <c r="F123" s="122"/>
      <c r="G123" s="122"/>
      <c r="H123" s="122"/>
      <c r="I123" s="122"/>
      <c r="J123" s="122"/>
      <c r="K123" s="122"/>
      <c r="L123" s="122"/>
      <c r="M123" s="122"/>
      <c r="N123" s="122"/>
      <c r="O123" s="299"/>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8"/>
      <c r="AK123" s="298"/>
      <c r="AL123" s="298"/>
      <c r="AM123" s="298"/>
    </row>
    <row r="124" spans="1:39" s="124" customFormat="1" ht="117.75" customHeight="1" x14ac:dyDescent="0.3">
      <c r="A124" s="298"/>
      <c r="B124" s="566" t="s">
        <v>696</v>
      </c>
      <c r="C124" s="766"/>
      <c r="D124" s="766"/>
      <c r="E124" s="766"/>
      <c r="F124" s="766"/>
      <c r="G124" s="766"/>
      <c r="H124" s="766"/>
      <c r="I124" s="766"/>
      <c r="J124" s="766"/>
      <c r="K124" s="766"/>
      <c r="L124" s="766"/>
      <c r="M124" s="766"/>
      <c r="N124" s="766"/>
      <c r="O124" s="320"/>
      <c r="P124" s="320"/>
      <c r="Q124" s="320"/>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298"/>
      <c r="AM124" s="298"/>
    </row>
  </sheetData>
  <mergeCells count="189">
    <mergeCell ref="C70:N70"/>
    <mergeCell ref="C69:N69"/>
    <mergeCell ref="B69:B70"/>
    <mergeCell ref="AB51:AB52"/>
    <mergeCell ref="AC51:AC52"/>
    <mergeCell ref="AD51:AD52"/>
    <mergeCell ref="AE51:AE52"/>
    <mergeCell ref="AF51:AF52"/>
    <mergeCell ref="AF53:AF54"/>
    <mergeCell ref="O51:O52"/>
    <mergeCell ref="P51:P52"/>
    <mergeCell ref="Q51:Q52"/>
    <mergeCell ref="R51:R52"/>
    <mergeCell ref="S51:S52"/>
    <mergeCell ref="T51:T52"/>
    <mergeCell ref="U51:U52"/>
    <mergeCell ref="V51:V52"/>
    <mergeCell ref="W51:W52"/>
    <mergeCell ref="O67:AH67"/>
    <mergeCell ref="C68:N68"/>
    <mergeCell ref="Z51:Z52"/>
    <mergeCell ref="AA51:AA52"/>
    <mergeCell ref="AC53:AC54"/>
    <mergeCell ref="AD53:AD54"/>
    <mergeCell ref="AE53:AE54"/>
    <mergeCell ref="V53:V54"/>
    <mergeCell ref="W53:W54"/>
    <mergeCell ref="X53:X54"/>
    <mergeCell ref="Y53:Y54"/>
    <mergeCell ref="Z53:Z54"/>
    <mergeCell ref="AJ30:AM31"/>
    <mergeCell ref="AJ33:AM33"/>
    <mergeCell ref="O53:O54"/>
    <mergeCell ref="P53:P54"/>
    <mergeCell ref="Q53:Q54"/>
    <mergeCell ref="R53:R54"/>
    <mergeCell ref="S53:S54"/>
    <mergeCell ref="T53:T54"/>
    <mergeCell ref="U53:U54"/>
    <mergeCell ref="AA53:AA54"/>
    <mergeCell ref="AB53:AB54"/>
    <mergeCell ref="AC49:AC50"/>
    <mergeCell ref="AD49:AD50"/>
    <mergeCell ref="AE49:AE50"/>
    <mergeCell ref="V49:V50"/>
    <mergeCell ref="W49:W50"/>
    <mergeCell ref="AJ53:AJ54"/>
    <mergeCell ref="AK53:AK54"/>
    <mergeCell ref="AL53:AL54"/>
    <mergeCell ref="AM53:AM54"/>
    <mergeCell ref="AM51:AM52"/>
    <mergeCell ref="AL51:AL52"/>
    <mergeCell ref="AK51:AK52"/>
    <mergeCell ref="AJ51:AJ52"/>
    <mergeCell ref="AF49:AF50"/>
    <mergeCell ref="AG49:AG50"/>
    <mergeCell ref="AH49:AH50"/>
    <mergeCell ref="AM49:AM50"/>
    <mergeCell ref="AL49:AL50"/>
    <mergeCell ref="AK49:AK50"/>
    <mergeCell ref="AJ49:AJ50"/>
    <mergeCell ref="AG51:AG52"/>
    <mergeCell ref="AH51:AH52"/>
    <mergeCell ref="AG53:AG54"/>
    <mergeCell ref="AH53:AH54"/>
    <mergeCell ref="U49:U50"/>
    <mergeCell ref="T49:T50"/>
    <mergeCell ref="S49:S50"/>
    <mergeCell ref="R49:R50"/>
    <mergeCell ref="Q49:Q50"/>
    <mergeCell ref="AB35:AB36"/>
    <mergeCell ref="AA35:AA36"/>
    <mergeCell ref="Z35:Z36"/>
    <mergeCell ref="Y35:Y36"/>
    <mergeCell ref="X35:X36"/>
    <mergeCell ref="V35:V36"/>
    <mergeCell ref="U35:U36"/>
    <mergeCell ref="T35:T36"/>
    <mergeCell ref="S35:S36"/>
    <mergeCell ref="R35:R36"/>
    <mergeCell ref="AA49:AA50"/>
    <mergeCell ref="AB49:AB50"/>
    <mergeCell ref="B116:N116"/>
    <mergeCell ref="B35:B36"/>
    <mergeCell ref="C36:N36"/>
    <mergeCell ref="Q35:Q36"/>
    <mergeCell ref="P35:P36"/>
    <mergeCell ref="O35:O36"/>
    <mergeCell ref="B53:B54"/>
    <mergeCell ref="B51:B52"/>
    <mergeCell ref="B49:B50"/>
    <mergeCell ref="C54:N54"/>
    <mergeCell ref="C52:N52"/>
    <mergeCell ref="C50:N50"/>
    <mergeCell ref="P49:P50"/>
    <mergeCell ref="O49:O50"/>
    <mergeCell ref="O87:AH87"/>
    <mergeCell ref="O83:AH83"/>
    <mergeCell ref="B79:N79"/>
    <mergeCell ref="O79:AH79"/>
    <mergeCell ref="B80:B82"/>
    <mergeCell ref="C80:N80"/>
    <mergeCell ref="C81:N81"/>
    <mergeCell ref="C82:N82"/>
    <mergeCell ref="B83:N83"/>
    <mergeCell ref="O75:AH75"/>
    <mergeCell ref="B124:N124"/>
    <mergeCell ref="B18:N18"/>
    <mergeCell ref="B19:N19"/>
    <mergeCell ref="B16:G16"/>
    <mergeCell ref="H16:K16"/>
    <mergeCell ref="L16:N16"/>
    <mergeCell ref="B17:G17"/>
    <mergeCell ref="H17:K17"/>
    <mergeCell ref="L17:N17"/>
    <mergeCell ref="B88:B90"/>
    <mergeCell ref="C88:N88"/>
    <mergeCell ref="C89:N89"/>
    <mergeCell ref="C90:N90"/>
    <mergeCell ref="B115:N115"/>
    <mergeCell ref="B119:N119"/>
    <mergeCell ref="B84:B86"/>
    <mergeCell ref="C84:N84"/>
    <mergeCell ref="C85:N85"/>
    <mergeCell ref="C86:N86"/>
    <mergeCell ref="B87:N87"/>
    <mergeCell ref="B76:B78"/>
    <mergeCell ref="C76:N76"/>
    <mergeCell ref="C77:N77"/>
    <mergeCell ref="C78:N78"/>
    <mergeCell ref="B71:N71"/>
    <mergeCell ref="O71:AH71"/>
    <mergeCell ref="B72:B74"/>
    <mergeCell ref="C72:N72"/>
    <mergeCell ref="C73:N73"/>
    <mergeCell ref="C74:N74"/>
    <mergeCell ref="B75:N75"/>
    <mergeCell ref="C64:N64"/>
    <mergeCell ref="C49:N49"/>
    <mergeCell ref="C51:N51"/>
    <mergeCell ref="C53:N53"/>
    <mergeCell ref="C55:N55"/>
    <mergeCell ref="B58:N58"/>
    <mergeCell ref="C59:N59"/>
    <mergeCell ref="C60:N60"/>
    <mergeCell ref="C61:N61"/>
    <mergeCell ref="C62:N62"/>
    <mergeCell ref="C63:N63"/>
    <mergeCell ref="B67:N67"/>
    <mergeCell ref="X49:X50"/>
    <mergeCell ref="Y49:Y50"/>
    <mergeCell ref="Z49:Z50"/>
    <mergeCell ref="X51:X52"/>
    <mergeCell ref="Y51:Y52"/>
    <mergeCell ref="C45:N45"/>
    <mergeCell ref="B46:B48"/>
    <mergeCell ref="C46:N46"/>
    <mergeCell ref="AJ46:AM46"/>
    <mergeCell ref="C47:N47"/>
    <mergeCell ref="C48:N48"/>
    <mergeCell ref="C40:N40"/>
    <mergeCell ref="B41:B43"/>
    <mergeCell ref="C41:N41"/>
    <mergeCell ref="AJ41:AM41"/>
    <mergeCell ref="C42:N42"/>
    <mergeCell ref="C43:N43"/>
    <mergeCell ref="C39:N39"/>
    <mergeCell ref="B22:N22"/>
    <mergeCell ref="C24:N24"/>
    <mergeCell ref="B27:N27"/>
    <mergeCell ref="AJ28:AM28"/>
    <mergeCell ref="C29:N29"/>
    <mergeCell ref="C30:N30"/>
    <mergeCell ref="C31:N31"/>
    <mergeCell ref="C33:N33"/>
    <mergeCell ref="C35:N35"/>
    <mergeCell ref="C37:N37"/>
    <mergeCell ref="C38:N38"/>
    <mergeCell ref="W35:W36"/>
    <mergeCell ref="AG35:AG36"/>
    <mergeCell ref="AF35:AF36"/>
    <mergeCell ref="AE35:AE36"/>
    <mergeCell ref="AD35:AD36"/>
    <mergeCell ref="AC35:AC36"/>
    <mergeCell ref="AM35:AM36"/>
    <mergeCell ref="AL35:AL36"/>
    <mergeCell ref="AK35:AK36"/>
    <mergeCell ref="AJ35:AJ36"/>
    <mergeCell ref="AH35:AH36"/>
  </mergeCells>
  <conditionalFormatting sqref="O29:AH29 O35:AH35 O42:AH43 O47:AH49 O59:AH64 O37:AH40 O51:AH51 O53:AH53 O55:AH55 O45:AH45">
    <cfRule type="containsText" dxfId="309" priority="309" operator="containsText" text="0">
      <formula>NOT(ISERROR(SEARCH("0",O29)))</formula>
    </cfRule>
    <cfRule type="containsText" dxfId="308" priority="310" operator="containsText" text="1">
      <formula>NOT(ISERROR(SEARCH("1",O29)))</formula>
    </cfRule>
    <cfRule type="containsText" dxfId="307" priority="311" operator="containsText" text="n/a">
      <formula>NOT(ISERROR(SEARCH("n/a",O29)))</formula>
    </cfRule>
  </conditionalFormatting>
  <conditionalFormatting sqref="O68:AH68">
    <cfRule type="containsText" dxfId="306" priority="306" operator="containsText" text="0">
      <formula>NOT(ISERROR(SEARCH("0",O68)))</formula>
    </cfRule>
    <cfRule type="containsText" dxfId="305" priority="307" operator="containsText" text="1">
      <formula>NOT(ISERROR(SEARCH("1",O68)))</formula>
    </cfRule>
    <cfRule type="containsText" dxfId="304" priority="308" operator="containsText" text="n/a">
      <formula>NOT(ISERROR(SEARCH("n/a",O68)))</formula>
    </cfRule>
  </conditionalFormatting>
  <conditionalFormatting sqref="O72:O74 O76:O78 O80:O82 O84:O86 O88:O90">
    <cfRule type="expression" dxfId="303" priority="305">
      <formula>UPPER($O$68)="0"</formula>
    </cfRule>
  </conditionalFormatting>
  <conditionalFormatting sqref="P72:P74 P76:P78 P80:P82 P84:P86 P88:P90">
    <cfRule type="expression" dxfId="302" priority="304">
      <formula>UPPER($P$68)="0"</formula>
    </cfRule>
  </conditionalFormatting>
  <conditionalFormatting sqref="Q72:Q74 Q76:Q78 Q80:Q82 Q84:Q86 Q88:Q90">
    <cfRule type="expression" dxfId="301" priority="303">
      <formula>UPPER($Q$68)="0"</formula>
    </cfRule>
  </conditionalFormatting>
  <conditionalFormatting sqref="R72:R74 R76:R78 R80:R82 R84:R86 R88:R90">
    <cfRule type="expression" dxfId="300" priority="302">
      <formula>UPPER($R$68)="0"</formula>
    </cfRule>
  </conditionalFormatting>
  <conditionalFormatting sqref="S72:S74 S76:S78 S80:S82 S84:S86 S88:S90">
    <cfRule type="expression" dxfId="299" priority="301">
      <formula>UPPER($S$68)="0"</formula>
    </cfRule>
  </conditionalFormatting>
  <conditionalFormatting sqref="T72:T74 T76:T78 T80:T82 T84:T86 T88:T90">
    <cfRule type="expression" dxfId="298" priority="300">
      <formula>UPPER($T$68)="0"</formula>
    </cfRule>
  </conditionalFormatting>
  <conditionalFormatting sqref="U72:U74 U76:U78 U80:U82 U84:U86 U88:U90">
    <cfRule type="expression" dxfId="297" priority="299">
      <formula>UPPER($U$68)="0"</formula>
    </cfRule>
  </conditionalFormatting>
  <conditionalFormatting sqref="V72:V74 V76:V78 V80:V82 V84:V86 V88:V90">
    <cfRule type="expression" dxfId="296" priority="298">
      <formula>UPPER($V$68)="0"</formula>
    </cfRule>
  </conditionalFormatting>
  <conditionalFormatting sqref="W72:W74 W76:W78 W80:W82 W84:W86 W88:W90">
    <cfRule type="expression" dxfId="295" priority="297">
      <formula>UPPER($W$68)="0"</formula>
    </cfRule>
  </conditionalFormatting>
  <conditionalFormatting sqref="X72:X74 X76:X78 X80:X82 X84:X86 X88:X90">
    <cfRule type="expression" dxfId="294" priority="296">
      <formula>UPPER($X$68)="0"</formula>
    </cfRule>
  </conditionalFormatting>
  <conditionalFormatting sqref="Y72:Y74 Y76:Y78 Y80:Y82 Y84:Y86 Y88:Y90">
    <cfRule type="expression" dxfId="293" priority="295">
      <formula>UPPER($Y$68)="0"</formula>
    </cfRule>
  </conditionalFormatting>
  <conditionalFormatting sqref="Z72:Z74 Z76:Z78 Z80:Z82 Z84:Z86 Z88:Z90">
    <cfRule type="expression" dxfId="292" priority="294">
      <formula>UPPER($Z$68)="0"</formula>
    </cfRule>
  </conditionalFormatting>
  <conditionalFormatting sqref="AA72:AA74 AA76:AA78 AA80:AA82 AA84:AA86 AA88:AA90">
    <cfRule type="expression" dxfId="291" priority="293">
      <formula>UPPER($AA$68)="0"</formula>
    </cfRule>
  </conditionalFormatting>
  <conditionalFormatting sqref="AB72:AB74 AB76:AB78 AB80:AB82 AB84:AB86 AB88:AB90">
    <cfRule type="expression" dxfId="290" priority="292">
      <formula>UPPER($AB$68)="0"</formula>
    </cfRule>
  </conditionalFormatting>
  <conditionalFormatting sqref="AC72:AC74 AC76:AC78 AC80:AC82 AC84:AC86 AC88:AC90">
    <cfRule type="expression" dxfId="289" priority="291">
      <formula>UPPER($AC$68)="0"</formula>
    </cfRule>
  </conditionalFormatting>
  <conditionalFormatting sqref="AD72:AD74 AD76:AD78 AD80:AD82 AD84:AD86 AD88:AD90">
    <cfRule type="expression" dxfId="288" priority="290">
      <formula>UPPER($AD$68)="0"</formula>
    </cfRule>
  </conditionalFormatting>
  <conditionalFormatting sqref="AE72:AE74 AE76:AE78 AE80:AE82 AE84:AE86 AE88:AE90">
    <cfRule type="expression" dxfId="287" priority="289">
      <formula>UPPER($AE$68)="0"</formula>
    </cfRule>
  </conditionalFormatting>
  <conditionalFormatting sqref="AF72:AF74 AF76:AF78 AF80:AF82 AF84:AF86 AF88:AF90">
    <cfRule type="expression" dxfId="286" priority="288">
      <formula>UPPER($AF$68)="0"</formula>
    </cfRule>
  </conditionalFormatting>
  <conditionalFormatting sqref="AG72:AG74 AG76:AG78 AG80:AG82 AG84:AG86 AG88:AG90">
    <cfRule type="expression" dxfId="285" priority="287">
      <formula>UPPER($AG$68)="0"</formula>
    </cfRule>
  </conditionalFormatting>
  <conditionalFormatting sqref="AH72:AH74 AH76:AH78 AH80:AH82 AH84:AH86 AH88:AH90">
    <cfRule type="expression" dxfId="284" priority="286">
      <formula>UPPER($AH$68)="0"</formula>
    </cfRule>
  </conditionalFormatting>
  <conditionalFormatting sqref="O33:AH34">
    <cfRule type="containsText" dxfId="283" priority="285" operator="containsText" text="n/a">
      <formula>NOT(ISERROR(SEARCH("n/a",O33)))</formula>
    </cfRule>
  </conditionalFormatting>
  <conditionalFormatting sqref="O31:O34">
    <cfRule type="expression" dxfId="282" priority="263">
      <formula>UPPER($O$29)="n/a"</formula>
    </cfRule>
    <cfRule type="expression" dxfId="281" priority="284">
      <formula>UPPER($O$29)="0"</formula>
    </cfRule>
  </conditionalFormatting>
  <conditionalFormatting sqref="P31:P34">
    <cfRule type="expression" dxfId="280" priority="262">
      <formula>UPPER($P$29)="n/a"</formula>
    </cfRule>
    <cfRule type="expression" dxfId="279" priority="283">
      <formula>UPPER($P$29)="0"</formula>
    </cfRule>
  </conditionalFormatting>
  <conditionalFormatting sqref="Q31:Q34">
    <cfRule type="expression" dxfId="278" priority="261">
      <formula>UPPER($Q$29)="n/a"</formula>
    </cfRule>
    <cfRule type="expression" dxfId="277" priority="282">
      <formula>UPPER($Q$29)="0"</formula>
    </cfRule>
  </conditionalFormatting>
  <conditionalFormatting sqref="R31:R34">
    <cfRule type="expression" dxfId="276" priority="260">
      <formula>UPPER($R$29)="n/a"</formula>
    </cfRule>
    <cfRule type="expression" dxfId="275" priority="281">
      <formula>UPPER($R$29)="0"</formula>
    </cfRule>
  </conditionalFormatting>
  <conditionalFormatting sqref="S31:S34">
    <cfRule type="expression" dxfId="274" priority="259">
      <formula>UPPER($S$29)="n/a"</formula>
    </cfRule>
    <cfRule type="expression" dxfId="273" priority="280">
      <formula>UPPER($S$29)="0"</formula>
    </cfRule>
  </conditionalFormatting>
  <conditionalFormatting sqref="T31:T34">
    <cfRule type="expression" dxfId="272" priority="258">
      <formula>UPPER($T$29)="n/a"</formula>
    </cfRule>
    <cfRule type="expression" dxfId="271" priority="279">
      <formula>UPPER($T$29)="0"</formula>
    </cfRule>
  </conditionalFormatting>
  <conditionalFormatting sqref="U31:U34">
    <cfRule type="expression" dxfId="270" priority="257">
      <formula>UPPER($U$29)="n/a"</formula>
    </cfRule>
    <cfRule type="expression" dxfId="269" priority="278">
      <formula>UPPER($U$29)="0"</formula>
    </cfRule>
  </conditionalFormatting>
  <conditionalFormatting sqref="V31:V34">
    <cfRule type="expression" dxfId="268" priority="256">
      <formula>UPPER($V$29)="n/a"</formula>
    </cfRule>
    <cfRule type="expression" dxfId="267" priority="276">
      <formula>UPPER($V$29)="0"</formula>
    </cfRule>
    <cfRule type="expression" priority="277">
      <formula>UPPER($O$29)="0"</formula>
    </cfRule>
  </conditionalFormatting>
  <conditionalFormatting sqref="W31:W34">
    <cfRule type="expression" dxfId="266" priority="255">
      <formula>UPPER($W$29)="n/a"</formula>
    </cfRule>
    <cfRule type="expression" dxfId="265" priority="275">
      <formula>UPPER($W$29)="0"</formula>
    </cfRule>
  </conditionalFormatting>
  <conditionalFormatting sqref="X31:X34">
    <cfRule type="expression" dxfId="264" priority="254">
      <formula>UPPER($X$29)="n/a"</formula>
    </cfRule>
    <cfRule type="expression" dxfId="263" priority="274">
      <formula>UPPER($X$29)="0"</formula>
    </cfRule>
  </conditionalFormatting>
  <conditionalFormatting sqref="Y31:Y34">
    <cfRule type="expression" dxfId="262" priority="253">
      <formula>UPPER($Y$29)="n/a"</formula>
    </cfRule>
    <cfRule type="expression" dxfId="261" priority="273">
      <formula>UPPER($Y$29)="0"</formula>
    </cfRule>
  </conditionalFormatting>
  <conditionalFormatting sqref="Z31:Z34">
    <cfRule type="expression" dxfId="260" priority="252">
      <formula>UPPER($Z$29)="n/a"</formula>
    </cfRule>
    <cfRule type="expression" dxfId="259" priority="272">
      <formula>UPPER($Z$29)="0"</formula>
    </cfRule>
  </conditionalFormatting>
  <conditionalFormatting sqref="AA31:AA34">
    <cfRule type="expression" dxfId="258" priority="251">
      <formula>UPPER($AA$29)="n/a"</formula>
    </cfRule>
    <cfRule type="expression" dxfId="257" priority="271">
      <formula>UPPER($AA$29)="0"</formula>
    </cfRule>
  </conditionalFormatting>
  <conditionalFormatting sqref="AB31:AB34">
    <cfRule type="expression" dxfId="256" priority="250">
      <formula>UPPER($AB$29)="n/a"</formula>
    </cfRule>
    <cfRule type="expression" dxfId="255" priority="270">
      <formula>UPPER($AB$29)="0"</formula>
    </cfRule>
  </conditionalFormatting>
  <conditionalFormatting sqref="AC31:AC34">
    <cfRule type="expression" dxfId="254" priority="249">
      <formula>UPPER($AC$29)="n/a"</formula>
    </cfRule>
    <cfRule type="expression" dxfId="253" priority="269">
      <formula>UPPER($AC$29)="0"</formula>
    </cfRule>
  </conditionalFormatting>
  <conditionalFormatting sqref="AD31:AD34">
    <cfRule type="expression" dxfId="252" priority="248">
      <formula>UPPER($AD$29)="n/a"</formula>
    </cfRule>
    <cfRule type="expression" dxfId="251" priority="268">
      <formula>UPPER($AD$29)="0"</formula>
    </cfRule>
  </conditionalFormatting>
  <conditionalFormatting sqref="AE31:AE34">
    <cfRule type="expression" dxfId="250" priority="247">
      <formula>UPPER($AE$29)="n/a"</formula>
    </cfRule>
    <cfRule type="expression" dxfId="249" priority="267">
      <formula>UPPER($AE$29)="0"</formula>
    </cfRule>
  </conditionalFormatting>
  <conditionalFormatting sqref="AF31:AF34">
    <cfRule type="expression" dxfId="248" priority="246">
      <formula>UPPER($AF$29)="n/a"</formula>
    </cfRule>
    <cfRule type="expression" dxfId="247" priority="266">
      <formula>UPPER($AF$29)="0"</formula>
    </cfRule>
  </conditionalFormatting>
  <conditionalFormatting sqref="AG31:AG34">
    <cfRule type="expression" dxfId="246" priority="245">
      <formula>UPPER($AG$29)="n/a"</formula>
    </cfRule>
    <cfRule type="expression" dxfId="245" priority="265">
      <formula>UPPER($AG$29)="0"</formula>
    </cfRule>
  </conditionalFormatting>
  <conditionalFormatting sqref="AH31:AH34">
    <cfRule type="expression" dxfId="244" priority="244">
      <formula>UPPER($AH$29)="n/a"</formula>
    </cfRule>
    <cfRule type="expression" dxfId="243" priority="264">
      <formula>UPPER($AH$29)="0"</formula>
    </cfRule>
  </conditionalFormatting>
  <conditionalFormatting sqref="O39">
    <cfRule type="expression" dxfId="242" priority="223">
      <formula>UPPER($O$38)="n/a"</formula>
    </cfRule>
    <cfRule type="expression" dxfId="241" priority="243">
      <formula>UPPER($O$38)="0"</formula>
    </cfRule>
  </conditionalFormatting>
  <conditionalFormatting sqref="P39">
    <cfRule type="expression" dxfId="240" priority="222">
      <formula>UPPER($P$38)="n/a"</formula>
    </cfRule>
    <cfRule type="expression" dxfId="239" priority="242">
      <formula>UPPER($P$38)="0"</formula>
    </cfRule>
  </conditionalFormatting>
  <conditionalFormatting sqref="Q39">
    <cfRule type="expression" dxfId="238" priority="221">
      <formula>UPPER($Q$38)="n/a"</formula>
    </cfRule>
    <cfRule type="expression" dxfId="237" priority="241">
      <formula>UPPER($Q$38)="0"</formula>
    </cfRule>
  </conditionalFormatting>
  <conditionalFormatting sqref="R39">
    <cfRule type="expression" dxfId="236" priority="220">
      <formula>UPPER($R$38)="n/a"</formula>
    </cfRule>
    <cfRule type="expression" dxfId="235" priority="240">
      <formula>UPPER($R$38)="0"</formula>
    </cfRule>
  </conditionalFormatting>
  <conditionalFormatting sqref="S39">
    <cfRule type="expression" dxfId="234" priority="219">
      <formula>UPPER($S$38)="n/a"</formula>
    </cfRule>
    <cfRule type="expression" dxfId="233" priority="239">
      <formula>UPPER($S$38)="0"</formula>
    </cfRule>
  </conditionalFormatting>
  <conditionalFormatting sqref="T39">
    <cfRule type="expression" dxfId="232" priority="218">
      <formula>UPPER($T$38)="n/a"</formula>
    </cfRule>
    <cfRule type="expression" dxfId="231" priority="238">
      <formula>UPPER($T$38)="0"</formula>
    </cfRule>
  </conditionalFormatting>
  <conditionalFormatting sqref="U39">
    <cfRule type="expression" dxfId="230" priority="217">
      <formula>UPPER($U$38)="n/a"</formula>
    </cfRule>
    <cfRule type="expression" dxfId="229" priority="237">
      <formula>UPPER($U$38)="0"</formula>
    </cfRule>
  </conditionalFormatting>
  <conditionalFormatting sqref="V39">
    <cfRule type="expression" dxfId="228" priority="216">
      <formula>UPPER($V$38)="n/a"</formula>
    </cfRule>
    <cfRule type="expression" dxfId="227" priority="236">
      <formula>UPPER($V$38)="0"</formula>
    </cfRule>
  </conditionalFormatting>
  <conditionalFormatting sqref="W39">
    <cfRule type="expression" dxfId="226" priority="215">
      <formula>UPPER($W$38)="n/a"</formula>
    </cfRule>
    <cfRule type="expression" dxfId="225" priority="235">
      <formula>UPPER($W$38)="0"</formula>
    </cfRule>
  </conditionalFormatting>
  <conditionalFormatting sqref="X39">
    <cfRule type="expression" dxfId="224" priority="214">
      <formula>UPPER($X$38)="n/a"</formula>
    </cfRule>
    <cfRule type="expression" dxfId="223" priority="234">
      <formula>UPPER($X$38)="0"</formula>
    </cfRule>
  </conditionalFormatting>
  <conditionalFormatting sqref="Y39">
    <cfRule type="expression" dxfId="222" priority="213">
      <formula>UPPER($Y$38)="n/a"</formula>
    </cfRule>
    <cfRule type="expression" dxfId="221" priority="233">
      <formula>UPPER($Y$38)="0"</formula>
    </cfRule>
  </conditionalFormatting>
  <conditionalFormatting sqref="Z39">
    <cfRule type="expression" dxfId="220" priority="212">
      <formula>UPPER($Z$38)="n/a"</formula>
    </cfRule>
    <cfRule type="expression" dxfId="219" priority="232">
      <formula>UPPER($Z$38)="0"</formula>
    </cfRule>
  </conditionalFormatting>
  <conditionalFormatting sqref="AA39">
    <cfRule type="expression" dxfId="218" priority="211">
      <formula>UPPER($AA$38)="n/a"</formula>
    </cfRule>
    <cfRule type="expression" dxfId="217" priority="231">
      <formula>UPPER($AA$38)="0"</formula>
    </cfRule>
  </conditionalFormatting>
  <conditionalFormatting sqref="AB39">
    <cfRule type="expression" dxfId="216" priority="210">
      <formula>UPPER($AB$38)="n/a"</formula>
    </cfRule>
    <cfRule type="expression" dxfId="215" priority="230">
      <formula>UPPER($AB$38)="0"</formula>
    </cfRule>
  </conditionalFormatting>
  <conditionalFormatting sqref="AC39">
    <cfRule type="expression" dxfId="214" priority="209">
      <formula>UPPER($AC$38)="n/a"</formula>
    </cfRule>
    <cfRule type="expression" dxfId="213" priority="229">
      <formula>UPPER($AC$38)="0"</formula>
    </cfRule>
  </conditionalFormatting>
  <conditionalFormatting sqref="AD39">
    <cfRule type="expression" dxfId="212" priority="208">
      <formula>UPPER($AD$38)="n/a"</formula>
    </cfRule>
    <cfRule type="expression" dxfId="211" priority="228">
      <formula>UPPER($AD$38)="0"</formula>
    </cfRule>
  </conditionalFormatting>
  <conditionalFormatting sqref="AE39">
    <cfRule type="expression" dxfId="210" priority="207">
      <formula>UPPER($AE$38)="n/a"</formula>
    </cfRule>
    <cfRule type="expression" dxfId="209" priority="227">
      <formula>UPPER($AE$38)="0"</formula>
    </cfRule>
  </conditionalFormatting>
  <conditionalFormatting sqref="AF39">
    <cfRule type="expression" dxfId="208" priority="206">
      <formula>UPPER($AF$38)="n/a"</formula>
    </cfRule>
    <cfRule type="expression" dxfId="207" priority="226">
      <formula>UPPER($AF$38)="0"</formula>
    </cfRule>
  </conditionalFormatting>
  <conditionalFormatting sqref="AG39">
    <cfRule type="expression" dxfId="206" priority="205">
      <formula>UPPER($AG$38)="n/a"</formula>
    </cfRule>
    <cfRule type="expression" dxfId="205" priority="225">
      <formula>UPPER($AG$38)="0"</formula>
    </cfRule>
  </conditionalFormatting>
  <conditionalFormatting sqref="AH39">
    <cfRule type="expression" dxfId="204" priority="204">
      <formula>UPPER($AH$38)="n/a"</formula>
    </cfRule>
    <cfRule type="expression" dxfId="203" priority="224">
      <formula>UPPER($AH$38)="0"</formula>
    </cfRule>
  </conditionalFormatting>
  <conditionalFormatting sqref="O42:O43">
    <cfRule type="expression" dxfId="202" priority="183">
      <formula>UPPER($O$40)="n/a"</formula>
    </cfRule>
    <cfRule type="expression" dxfId="201" priority="203">
      <formula>UPPER($O$40)="0"</formula>
    </cfRule>
  </conditionalFormatting>
  <conditionalFormatting sqref="P42:P43">
    <cfRule type="expression" dxfId="200" priority="182">
      <formula>UPPER($P$40)="n/a"</formula>
    </cfRule>
    <cfRule type="expression" dxfId="199" priority="202">
      <formula>UPPER($P$40)="0"</formula>
    </cfRule>
  </conditionalFormatting>
  <conditionalFormatting sqref="Q42:Q43">
    <cfRule type="expression" dxfId="198" priority="181">
      <formula>UPPER($Q$40)="n/a"</formula>
    </cfRule>
    <cfRule type="expression" dxfId="197" priority="201">
      <formula>UPPER($Q$40)="0"</formula>
    </cfRule>
  </conditionalFormatting>
  <conditionalFormatting sqref="R42:R43">
    <cfRule type="expression" dxfId="196" priority="180">
      <formula>UPPER($R$40)="n/a"</formula>
    </cfRule>
    <cfRule type="expression" dxfId="195" priority="200">
      <formula>UPPER($R$40)="0"</formula>
    </cfRule>
  </conditionalFormatting>
  <conditionalFormatting sqref="S42:S43">
    <cfRule type="expression" dxfId="194" priority="179">
      <formula>UPPER($S$40)="n/a"</formula>
    </cfRule>
    <cfRule type="expression" dxfId="193" priority="199">
      <formula>UPPER($S$40)="0"</formula>
    </cfRule>
  </conditionalFormatting>
  <conditionalFormatting sqref="T42:T43">
    <cfRule type="expression" dxfId="192" priority="178">
      <formula>UPPER($T$40)="n/a"</formula>
    </cfRule>
    <cfRule type="expression" dxfId="191" priority="198">
      <formula>UPPER($T$40)="0"</formula>
    </cfRule>
  </conditionalFormatting>
  <conditionalFormatting sqref="U42:U43">
    <cfRule type="expression" dxfId="190" priority="177">
      <formula>UPPER($U$40)="n/a"</formula>
    </cfRule>
    <cfRule type="expression" dxfId="189" priority="197">
      <formula>UPPER($U$40)="0"</formula>
    </cfRule>
  </conditionalFormatting>
  <conditionalFormatting sqref="V42:V43">
    <cfRule type="expression" dxfId="188" priority="176">
      <formula>UPPER($V$40)="n/a"</formula>
    </cfRule>
    <cfRule type="expression" dxfId="187" priority="196">
      <formula>UPPER($V$40)="0"</formula>
    </cfRule>
  </conditionalFormatting>
  <conditionalFormatting sqref="W42:W43">
    <cfRule type="expression" dxfId="186" priority="175">
      <formula>UPPER($W$40)="n/a"</formula>
    </cfRule>
    <cfRule type="expression" dxfId="185" priority="195">
      <formula>UPPER($W$40)="0"</formula>
    </cfRule>
  </conditionalFormatting>
  <conditionalFormatting sqref="X42:X43">
    <cfRule type="expression" dxfId="184" priority="174">
      <formula>UPPER($X$40)="n/a"</formula>
    </cfRule>
    <cfRule type="expression" dxfId="183" priority="194">
      <formula>UPPER($X$40)="0"</formula>
    </cfRule>
  </conditionalFormatting>
  <conditionalFormatting sqref="Y42:Y43">
    <cfRule type="expression" dxfId="182" priority="173">
      <formula>UPPER($Y$40)="n/a"</formula>
    </cfRule>
    <cfRule type="expression" dxfId="181" priority="193">
      <formula>UPPER($Y$40)="0"</formula>
    </cfRule>
  </conditionalFormatting>
  <conditionalFormatting sqref="Z42:Z43">
    <cfRule type="expression" dxfId="180" priority="172">
      <formula>UPPER($Z$40)="n/a"</formula>
    </cfRule>
    <cfRule type="expression" dxfId="179" priority="192">
      <formula>UPPER($Z$40)="0"</formula>
    </cfRule>
  </conditionalFormatting>
  <conditionalFormatting sqref="AA42:AA43">
    <cfRule type="expression" dxfId="178" priority="171">
      <formula>UPPER($AA$40)="n/a"</formula>
    </cfRule>
    <cfRule type="expression" dxfId="177" priority="191">
      <formula>UPPER($AA$40)="0"</formula>
    </cfRule>
  </conditionalFormatting>
  <conditionalFormatting sqref="AB42:AB43">
    <cfRule type="expression" dxfId="176" priority="170">
      <formula>UPPER($AB$40)="n/a"</formula>
    </cfRule>
    <cfRule type="expression" dxfId="175" priority="190">
      <formula>UPPER($AB$40)="0"</formula>
    </cfRule>
  </conditionalFormatting>
  <conditionalFormatting sqref="AC42:AC43">
    <cfRule type="expression" dxfId="174" priority="169">
      <formula>UPPER($AC$40)="n/a"</formula>
    </cfRule>
    <cfRule type="expression" dxfId="173" priority="189">
      <formula>UPPER($AC$40)="0"</formula>
    </cfRule>
  </conditionalFormatting>
  <conditionalFormatting sqref="AD42:AD43">
    <cfRule type="expression" dxfId="172" priority="168">
      <formula>UPPER($AD$40)="n/a"</formula>
    </cfRule>
    <cfRule type="expression" dxfId="171" priority="188">
      <formula>UPPER($AD$40)="0"</formula>
    </cfRule>
  </conditionalFormatting>
  <conditionalFormatting sqref="AE42:AE43">
    <cfRule type="expression" dxfId="170" priority="167">
      <formula>UPPER($AE$40)="n/a"</formula>
    </cfRule>
    <cfRule type="expression" dxfId="169" priority="187">
      <formula>UPPER($AE$40)="0"</formula>
    </cfRule>
  </conditionalFormatting>
  <conditionalFormatting sqref="AF42:AF43">
    <cfRule type="expression" dxfId="168" priority="166">
      <formula>UPPER($AF$40)="n/a"</formula>
    </cfRule>
    <cfRule type="expression" dxfId="167" priority="186">
      <formula>UPPER($AF$40)="0"</formula>
    </cfRule>
  </conditionalFormatting>
  <conditionalFormatting sqref="AG42:AG43">
    <cfRule type="expression" dxfId="166" priority="165">
      <formula>UPPER($AG$40)="n/a"</formula>
    </cfRule>
    <cfRule type="expression" dxfId="165" priority="185">
      <formula>UPPER($AG$40)="0"</formula>
    </cfRule>
  </conditionalFormatting>
  <conditionalFormatting sqref="AH42:AH43">
    <cfRule type="expression" dxfId="164" priority="164">
      <formula>UPPER($AH$40)="n/a"</formula>
    </cfRule>
    <cfRule type="expression" dxfId="163" priority="184">
      <formula>UPPER($AH$40)="0"</formula>
    </cfRule>
  </conditionalFormatting>
  <conditionalFormatting sqref="O47:O48">
    <cfRule type="expression" dxfId="162" priority="143">
      <formula>UPPER($O$45)="n/a"</formula>
    </cfRule>
    <cfRule type="expression" dxfId="161" priority="163">
      <formula>UPPER($O$45)="0"</formula>
    </cfRule>
  </conditionalFormatting>
  <conditionalFormatting sqref="P47:P48">
    <cfRule type="expression" dxfId="160" priority="142">
      <formula>UPPER($P$45)="n/a"</formula>
    </cfRule>
    <cfRule type="expression" dxfId="159" priority="162">
      <formula>UPPER($P$45)="0"</formula>
    </cfRule>
  </conditionalFormatting>
  <conditionalFormatting sqref="Q47:Q48">
    <cfRule type="expression" dxfId="158" priority="141">
      <formula>UPPER($Q$45)="n/a"</formula>
    </cfRule>
    <cfRule type="expression" dxfId="157" priority="161">
      <formula>UPPER($Q$45)="0"</formula>
    </cfRule>
  </conditionalFormatting>
  <conditionalFormatting sqref="R47:R48">
    <cfRule type="expression" dxfId="156" priority="140">
      <formula>UPPER($R$45)="n/a"</formula>
    </cfRule>
    <cfRule type="expression" dxfId="155" priority="160">
      <formula>UPPER($R$45)="0"</formula>
    </cfRule>
  </conditionalFormatting>
  <conditionalFormatting sqref="S47:S48">
    <cfRule type="expression" dxfId="154" priority="139">
      <formula>UPPER($S$45)="n/a"</formula>
    </cfRule>
    <cfRule type="expression" dxfId="153" priority="159">
      <formula>UPPER($S$45)="0"</formula>
    </cfRule>
  </conditionalFormatting>
  <conditionalFormatting sqref="T47:T48">
    <cfRule type="expression" dxfId="152" priority="138">
      <formula>UPPER($T$45)="n/a"</formula>
    </cfRule>
    <cfRule type="expression" dxfId="151" priority="158">
      <formula>UPPER($T$45)="0"</formula>
    </cfRule>
  </conditionalFormatting>
  <conditionalFormatting sqref="U47:U48">
    <cfRule type="expression" dxfId="150" priority="137">
      <formula>UPPER($U$45)="n/a"</formula>
    </cfRule>
    <cfRule type="expression" dxfId="149" priority="157">
      <formula>UPPER($U$45)="0"</formula>
    </cfRule>
  </conditionalFormatting>
  <conditionalFormatting sqref="V47:V48">
    <cfRule type="expression" dxfId="148" priority="136">
      <formula>UPPER($V$45)="n/a"</formula>
    </cfRule>
    <cfRule type="expression" dxfId="147" priority="156">
      <formula>UPPER($V$45)="0"</formula>
    </cfRule>
  </conditionalFormatting>
  <conditionalFormatting sqref="W47:W48">
    <cfRule type="expression" dxfId="146" priority="135">
      <formula>UPPER($W$45)="n/a"</formula>
    </cfRule>
    <cfRule type="expression" dxfId="145" priority="155">
      <formula>UPPER($W$45)="0"</formula>
    </cfRule>
  </conditionalFormatting>
  <conditionalFormatting sqref="X47:X48">
    <cfRule type="expression" dxfId="144" priority="134">
      <formula>UPPER($X$45)="n/a"</formula>
    </cfRule>
    <cfRule type="expression" dxfId="143" priority="154">
      <formula>UPPER($X$45)="0"</formula>
    </cfRule>
  </conditionalFormatting>
  <conditionalFormatting sqref="Y47:Y48">
    <cfRule type="expression" dxfId="142" priority="133">
      <formula>UPPER($Y$45)="n/a"</formula>
    </cfRule>
    <cfRule type="expression" dxfId="141" priority="153">
      <formula>UPPER($Y$45)="0"</formula>
    </cfRule>
  </conditionalFormatting>
  <conditionalFormatting sqref="Z47:Z48">
    <cfRule type="expression" dxfId="140" priority="132">
      <formula>UPPER($Z$45)="n/a"</formula>
    </cfRule>
    <cfRule type="expression" dxfId="139" priority="152">
      <formula>UPPER($Z$45)="0"</formula>
    </cfRule>
  </conditionalFormatting>
  <conditionalFormatting sqref="AA47:AA48">
    <cfRule type="expression" dxfId="138" priority="131">
      <formula>UPPER($AA$45)="n/a"</formula>
    </cfRule>
    <cfRule type="expression" dxfId="137" priority="151">
      <formula>UPPER($AA$45)="0"</formula>
    </cfRule>
  </conditionalFormatting>
  <conditionalFormatting sqref="AB47:AB48">
    <cfRule type="expression" dxfId="136" priority="130">
      <formula>UPPER($AB$45)="n/a"</formula>
    </cfRule>
    <cfRule type="expression" dxfId="135" priority="150">
      <formula>UPPER($AB$45)="0"</formula>
    </cfRule>
  </conditionalFormatting>
  <conditionalFormatting sqref="AC47:AC48">
    <cfRule type="expression" dxfId="134" priority="129">
      <formula>UPPER($AC$45)="n/a"</formula>
    </cfRule>
    <cfRule type="expression" dxfId="133" priority="149">
      <formula>UPPER($AC$45)="0"</formula>
    </cfRule>
  </conditionalFormatting>
  <conditionalFormatting sqref="AD47:AD48">
    <cfRule type="expression" dxfId="132" priority="128">
      <formula>UPPER($AD$45)="n/a"</formula>
    </cfRule>
    <cfRule type="expression" dxfId="131" priority="148">
      <formula>UPPER($AD$45)="0"</formula>
    </cfRule>
  </conditionalFormatting>
  <conditionalFormatting sqref="AE47:AE48">
    <cfRule type="expression" dxfId="130" priority="127">
      <formula>UPPER($AE$45)="n/a"</formula>
    </cfRule>
    <cfRule type="expression" dxfId="129" priority="147">
      <formula>UPPER($AE$45)="0"</formula>
    </cfRule>
  </conditionalFormatting>
  <conditionalFormatting sqref="AF47:AF48">
    <cfRule type="expression" dxfId="128" priority="126">
      <formula>UPPER($AF$45)="n/a"</formula>
    </cfRule>
    <cfRule type="expression" dxfId="127" priority="146">
      <formula>UPPER($AF$45)="0"</formula>
    </cfRule>
  </conditionalFormatting>
  <conditionalFormatting sqref="AG47:AG48">
    <cfRule type="expression" dxfId="126" priority="125">
      <formula>UPPER($AG$45)="n/a"</formula>
    </cfRule>
    <cfRule type="expression" dxfId="125" priority="145">
      <formula>UPPER($AG$45)="0"</formula>
    </cfRule>
  </conditionalFormatting>
  <conditionalFormatting sqref="AH47:AH48">
    <cfRule type="expression" dxfId="124" priority="124">
      <formula>UPPER($AH$45)="n/a"</formula>
    </cfRule>
    <cfRule type="expression" dxfId="123" priority="144">
      <formula>UPPER($AH$45)="0"</formula>
    </cfRule>
  </conditionalFormatting>
  <conditionalFormatting sqref="O61">
    <cfRule type="expression" dxfId="122" priority="43">
      <formula>UPPER($O$60)="dk"</formula>
    </cfRule>
    <cfRule type="expression" dxfId="121" priority="103">
      <formula>UPPER($O$60)="n/a"</formula>
    </cfRule>
    <cfRule type="expression" dxfId="120" priority="123">
      <formula>UPPER($O$60)="0"</formula>
    </cfRule>
  </conditionalFormatting>
  <conditionalFormatting sqref="P61">
    <cfRule type="expression" dxfId="119" priority="42">
      <formula>UPPER($P$60)="dk"</formula>
    </cfRule>
    <cfRule type="expression" dxfId="118" priority="102">
      <formula>UPPER($P$60)="n/a"</formula>
    </cfRule>
    <cfRule type="expression" dxfId="117" priority="122">
      <formula>UPPER($P$60)="0"</formula>
    </cfRule>
  </conditionalFormatting>
  <conditionalFormatting sqref="Q61">
    <cfRule type="expression" dxfId="116" priority="41">
      <formula>UPPER($Q$60)="dk"</formula>
    </cfRule>
    <cfRule type="expression" dxfId="115" priority="101">
      <formula>UPPER($Q$60)="n/a"</formula>
    </cfRule>
    <cfRule type="expression" dxfId="114" priority="121">
      <formula>UPPER($Q$60)="0"</formula>
    </cfRule>
  </conditionalFormatting>
  <conditionalFormatting sqref="R61">
    <cfRule type="expression" dxfId="113" priority="40">
      <formula>UPPER($R$60)="dk"</formula>
    </cfRule>
    <cfRule type="expression" dxfId="112" priority="100">
      <formula>UPPER($R$60)="n/a"</formula>
    </cfRule>
    <cfRule type="expression" dxfId="111" priority="120">
      <formula>UPPER($R$60)="0"</formula>
    </cfRule>
  </conditionalFormatting>
  <conditionalFormatting sqref="S61">
    <cfRule type="expression" dxfId="110" priority="39">
      <formula>UPPER($S$60)="dk"</formula>
    </cfRule>
    <cfRule type="expression" dxfId="109" priority="99">
      <formula>UPPER($S$60)="n/a"</formula>
    </cfRule>
    <cfRule type="expression" dxfId="108" priority="119">
      <formula>UPPER($S$60)="0"</formula>
    </cfRule>
  </conditionalFormatting>
  <conditionalFormatting sqref="T61">
    <cfRule type="expression" dxfId="107" priority="38">
      <formula>UPPER($T$60)="dk"</formula>
    </cfRule>
    <cfRule type="expression" dxfId="106" priority="98">
      <formula>UPPER($T$60)="n/a"</formula>
    </cfRule>
    <cfRule type="expression" dxfId="105" priority="118">
      <formula>UPPER($T$60)="0"</formula>
    </cfRule>
  </conditionalFormatting>
  <conditionalFormatting sqref="U61">
    <cfRule type="expression" dxfId="104" priority="37">
      <formula>UPPER($U$60)="dk"</formula>
    </cfRule>
    <cfRule type="expression" dxfId="103" priority="97">
      <formula>UPPER($U$60)="n/a"</formula>
    </cfRule>
    <cfRule type="expression" dxfId="102" priority="117">
      <formula>UPPER($U$60)="0"</formula>
    </cfRule>
  </conditionalFormatting>
  <conditionalFormatting sqref="V61">
    <cfRule type="expression" dxfId="101" priority="36">
      <formula>UPPER($V$60)="dk"</formula>
    </cfRule>
    <cfRule type="expression" dxfId="100" priority="96">
      <formula>UPPER($V$60)="n/a"</formula>
    </cfRule>
    <cfRule type="expression" dxfId="99" priority="116">
      <formula>UPPER($V$60)="0"</formula>
    </cfRule>
  </conditionalFormatting>
  <conditionalFormatting sqref="W61">
    <cfRule type="expression" dxfId="98" priority="35">
      <formula>UPPER($W$60)="dk"</formula>
    </cfRule>
    <cfRule type="expression" dxfId="97" priority="95">
      <formula>UPPER($W$60)="n/a"</formula>
    </cfRule>
    <cfRule type="expression" dxfId="96" priority="115">
      <formula>UPPER($W$60)="0"</formula>
    </cfRule>
  </conditionalFormatting>
  <conditionalFormatting sqref="X61">
    <cfRule type="expression" dxfId="95" priority="34">
      <formula>UPPER($X$60)="dk"</formula>
    </cfRule>
    <cfRule type="expression" dxfId="94" priority="94">
      <formula>UPPER($X$60)="n/a"</formula>
    </cfRule>
    <cfRule type="expression" dxfId="93" priority="114">
      <formula>UPPER($X$60)="0"</formula>
    </cfRule>
  </conditionalFormatting>
  <conditionalFormatting sqref="Y61">
    <cfRule type="expression" dxfId="92" priority="33">
      <formula>UPPER($Y$60)="dk"</formula>
    </cfRule>
    <cfRule type="expression" dxfId="91" priority="93">
      <formula>UPPER($Y$60)="n/a"</formula>
    </cfRule>
    <cfRule type="expression" dxfId="90" priority="113">
      <formula>UPPER($Y$60)="0"</formula>
    </cfRule>
  </conditionalFormatting>
  <conditionalFormatting sqref="Z61">
    <cfRule type="expression" dxfId="89" priority="32">
      <formula>UPPER($Z$60)="dk"</formula>
    </cfRule>
    <cfRule type="expression" dxfId="88" priority="92">
      <formula>UPPER($Z$60)="n/a"</formula>
    </cfRule>
    <cfRule type="expression" dxfId="87" priority="112">
      <formula>UPPER($Z$60)="0"</formula>
    </cfRule>
  </conditionalFormatting>
  <conditionalFormatting sqref="AA61">
    <cfRule type="expression" dxfId="86" priority="31">
      <formula>UPPER($AA$60)="dk"</formula>
    </cfRule>
    <cfRule type="expression" dxfId="85" priority="91">
      <formula>UPPER($AA$60)="n/a"</formula>
    </cfRule>
    <cfRule type="expression" dxfId="84" priority="111">
      <formula>UPPER($AA$60)="0"</formula>
    </cfRule>
  </conditionalFormatting>
  <conditionalFormatting sqref="AB61">
    <cfRule type="expression" dxfId="83" priority="30">
      <formula>UPPER($AB$60)="dk"</formula>
    </cfRule>
    <cfRule type="expression" dxfId="82" priority="90">
      <formula>UPPER($AB$60)="n/a"</formula>
    </cfRule>
    <cfRule type="expression" dxfId="81" priority="110">
      <formula>UPPER($AB$60)="0"</formula>
    </cfRule>
  </conditionalFormatting>
  <conditionalFormatting sqref="AC61">
    <cfRule type="expression" dxfId="80" priority="29">
      <formula>UPPER($AC$60)="dk"</formula>
    </cfRule>
    <cfRule type="expression" dxfId="79" priority="89">
      <formula>UPPER($AC$60)="n/a"</formula>
    </cfRule>
    <cfRule type="expression" dxfId="78" priority="109">
      <formula>UPPER($AC$60)="0"</formula>
    </cfRule>
  </conditionalFormatting>
  <conditionalFormatting sqref="AD61">
    <cfRule type="expression" dxfId="77" priority="28">
      <formula>UPPER($AD$60)="dk"</formula>
    </cfRule>
    <cfRule type="expression" dxfId="76" priority="88">
      <formula>UPPER($AD$60)="n/a"</formula>
    </cfRule>
    <cfRule type="expression" dxfId="75" priority="108">
      <formula>UPPER($AD$60)="0"</formula>
    </cfRule>
  </conditionalFormatting>
  <conditionalFormatting sqref="AE61">
    <cfRule type="expression" dxfId="74" priority="27">
      <formula>UPPER($AE$60)="dk"</formula>
    </cfRule>
    <cfRule type="expression" dxfId="73" priority="87">
      <formula>UPPER($AE$60)="n/a"</formula>
    </cfRule>
    <cfRule type="expression" dxfId="72" priority="107">
      <formula>UPPER($AE$60)="0"</formula>
    </cfRule>
  </conditionalFormatting>
  <conditionalFormatting sqref="AF61">
    <cfRule type="expression" dxfId="71" priority="26">
      <formula>UPPER($AF$60)="dk"</formula>
    </cfRule>
    <cfRule type="expression" dxfId="70" priority="86">
      <formula>UPPER($AF$60)="n/a"</formula>
    </cfRule>
    <cfRule type="expression" dxfId="69" priority="106">
      <formula>UPPER($AF$60)="0"</formula>
    </cfRule>
  </conditionalFormatting>
  <conditionalFormatting sqref="AG61">
    <cfRule type="expression" dxfId="68" priority="25">
      <formula>UPPER($AG$60)="dk"</formula>
    </cfRule>
    <cfRule type="expression" dxfId="67" priority="85">
      <formula>UPPER($AG$60)="n/a"</formula>
    </cfRule>
    <cfRule type="expression" dxfId="66" priority="105">
      <formula>UPPER($AG$60)="0"</formula>
    </cfRule>
  </conditionalFormatting>
  <conditionalFormatting sqref="AH61">
    <cfRule type="expression" dxfId="65" priority="24">
      <formula>UPPER($AH$60)="dk"</formula>
    </cfRule>
    <cfRule type="expression" dxfId="64" priority="84">
      <formula>UPPER($AH$60)="n/a"</formula>
    </cfRule>
    <cfRule type="expression" dxfId="63" priority="104">
      <formula>UPPER($AH$60)="0"</formula>
    </cfRule>
  </conditionalFormatting>
  <conditionalFormatting sqref="O63:O64">
    <cfRule type="expression" dxfId="62" priority="23">
      <formula>UPPER($O$62)="dk"</formula>
    </cfRule>
    <cfRule type="expression" dxfId="61" priority="63">
      <formula>UPPER($O$62)="n/a"</formula>
    </cfRule>
    <cfRule type="expression" dxfId="60" priority="83">
      <formula>UPPER($O$62)="0"</formula>
    </cfRule>
  </conditionalFormatting>
  <conditionalFormatting sqref="P63:P64">
    <cfRule type="expression" dxfId="59" priority="22">
      <formula>UPPER($P$62)="dk"</formula>
    </cfRule>
    <cfRule type="expression" dxfId="58" priority="62">
      <formula>UPPER($P$62)="n/a"</formula>
    </cfRule>
    <cfRule type="expression" dxfId="57" priority="82">
      <formula>UPPER($P$62)="0"</formula>
    </cfRule>
  </conditionalFormatting>
  <conditionalFormatting sqref="Q63:Q64">
    <cfRule type="expression" dxfId="56" priority="21">
      <formula>UPPER($Q$62)="dk"</formula>
    </cfRule>
    <cfRule type="expression" dxfId="55" priority="61">
      <formula>UPPER($Q$62)="n/a"</formula>
    </cfRule>
    <cfRule type="expression" dxfId="54" priority="81">
      <formula>UPPER($Q$62)="0"</formula>
    </cfRule>
  </conditionalFormatting>
  <conditionalFormatting sqref="R63:R64">
    <cfRule type="expression" dxfId="53" priority="20">
      <formula>UPPER($R$62)="dk"</formula>
    </cfRule>
    <cfRule type="expression" dxfId="52" priority="60">
      <formula>UPPER($R$62)="n/a"</formula>
    </cfRule>
    <cfRule type="expression" dxfId="51" priority="80">
      <formula>UPPER($R$62)="0"</formula>
    </cfRule>
  </conditionalFormatting>
  <conditionalFormatting sqref="S63:S64">
    <cfRule type="expression" dxfId="50" priority="19">
      <formula>UPPER($S$62)="dk"</formula>
    </cfRule>
    <cfRule type="expression" dxfId="49" priority="59">
      <formula>UPPER($S$62)="n/a"</formula>
    </cfRule>
    <cfRule type="expression" dxfId="48" priority="79">
      <formula>UPPER($S$62)="0"</formula>
    </cfRule>
  </conditionalFormatting>
  <conditionalFormatting sqref="T63:T64">
    <cfRule type="expression" dxfId="47" priority="18">
      <formula>UPPER($T$62)="dk"</formula>
    </cfRule>
    <cfRule type="expression" dxfId="46" priority="58">
      <formula>UPPER($T$62)="n/a"</formula>
    </cfRule>
    <cfRule type="expression" dxfId="45" priority="78">
      <formula>UPPER($T$62)="0"</formula>
    </cfRule>
  </conditionalFormatting>
  <conditionalFormatting sqref="U63:U64">
    <cfRule type="expression" dxfId="44" priority="17">
      <formula>UPPER($U$62)="dk"</formula>
    </cfRule>
    <cfRule type="expression" dxfId="43" priority="57">
      <formula>UPPER($U$62)="n/a"</formula>
    </cfRule>
    <cfRule type="expression" dxfId="42" priority="77">
      <formula>UPPER($U$62)="0"</formula>
    </cfRule>
  </conditionalFormatting>
  <conditionalFormatting sqref="V63:V64">
    <cfRule type="expression" dxfId="41" priority="16">
      <formula>UPPER($V$62)="dk"</formula>
    </cfRule>
    <cfRule type="expression" dxfId="40" priority="56">
      <formula>UPPER($V$62)="n/a"</formula>
    </cfRule>
    <cfRule type="expression" dxfId="39" priority="76">
      <formula>UPPER($V$62)="0"</formula>
    </cfRule>
  </conditionalFormatting>
  <conditionalFormatting sqref="W63:W64">
    <cfRule type="expression" dxfId="38" priority="15">
      <formula>UPPER($W$62)="dk"</formula>
    </cfRule>
    <cfRule type="expression" dxfId="37" priority="55">
      <formula>UPPER($W$62)="n/a"</formula>
    </cfRule>
    <cfRule type="expression" dxfId="36" priority="75">
      <formula>UPPER($W$62)="0"</formula>
    </cfRule>
  </conditionalFormatting>
  <conditionalFormatting sqref="X63:X64">
    <cfRule type="expression" dxfId="35" priority="14">
      <formula>UPPER($X$62)="dk"</formula>
    </cfRule>
    <cfRule type="expression" dxfId="34" priority="54">
      <formula>UPPER($X$62)="n/a"</formula>
    </cfRule>
    <cfRule type="expression" dxfId="33" priority="74">
      <formula>UPPER($X$62)="0"</formula>
    </cfRule>
  </conditionalFormatting>
  <conditionalFormatting sqref="Y63:Y64">
    <cfRule type="expression" dxfId="32" priority="13">
      <formula>UPPER($Y$62)="dk"</formula>
    </cfRule>
    <cfRule type="expression" dxfId="31" priority="53">
      <formula>UPPER($Y$62)="n/a"</formula>
    </cfRule>
    <cfRule type="expression" dxfId="30" priority="73">
      <formula>UPPER($Y$62)="0"</formula>
    </cfRule>
  </conditionalFormatting>
  <conditionalFormatting sqref="Z63:Z64">
    <cfRule type="expression" dxfId="29" priority="12">
      <formula>UPPER($Z$62)="dk"</formula>
    </cfRule>
    <cfRule type="expression" dxfId="28" priority="52">
      <formula>UPPER($Z$62)="n/a"</formula>
    </cfRule>
    <cfRule type="expression" dxfId="27" priority="72">
      <formula>UPPER($Z$62)="0"</formula>
    </cfRule>
  </conditionalFormatting>
  <conditionalFormatting sqref="AA63:AA64">
    <cfRule type="expression" dxfId="26" priority="11">
      <formula>UPPER($AA$62)="dk"</formula>
    </cfRule>
    <cfRule type="expression" dxfId="25" priority="51">
      <formula>UPPER($AA$62)="n/a"</formula>
    </cfRule>
    <cfRule type="expression" dxfId="24" priority="71">
      <formula>UPPER($AA$62)="0"</formula>
    </cfRule>
  </conditionalFormatting>
  <conditionalFormatting sqref="AB63:AB64">
    <cfRule type="expression" dxfId="23" priority="10">
      <formula>UPPER($AB$62)="dk"</formula>
    </cfRule>
    <cfRule type="expression" dxfId="22" priority="50">
      <formula>UPPER($AB$62)="n/a"</formula>
    </cfRule>
    <cfRule type="expression" dxfId="21" priority="70">
      <formula>UPPER($AB$62)="0"</formula>
    </cfRule>
  </conditionalFormatting>
  <conditionalFormatting sqref="AC63:AC64">
    <cfRule type="expression" dxfId="20" priority="9">
      <formula>UPPER($AC$62)="dk"</formula>
    </cfRule>
    <cfRule type="expression" dxfId="19" priority="49">
      <formula>UPPER($AC$62)="n/a"</formula>
    </cfRule>
    <cfRule type="expression" dxfId="18" priority="69">
      <formula>UPPER($AC$62)="0"</formula>
    </cfRule>
  </conditionalFormatting>
  <conditionalFormatting sqref="AD63:AD64">
    <cfRule type="expression" dxfId="17" priority="8">
      <formula>UPPER($AD$62)="dk"</formula>
    </cfRule>
    <cfRule type="expression" dxfId="16" priority="48">
      <formula>UPPER($AD$62)="n/a"</formula>
    </cfRule>
    <cfRule type="expression" dxfId="15" priority="68">
      <formula>UPPER($AD$62)="0"</formula>
    </cfRule>
  </conditionalFormatting>
  <conditionalFormatting sqref="AE63:AE64">
    <cfRule type="expression" dxfId="14" priority="7">
      <formula>UPPER($AE$62)="dk"</formula>
    </cfRule>
    <cfRule type="expression" dxfId="13" priority="47">
      <formula>UPPER($AE$62)="n/a"</formula>
    </cfRule>
    <cfRule type="expression" dxfId="12" priority="67">
      <formula>UPPER($AE$62)="0"</formula>
    </cfRule>
  </conditionalFormatting>
  <conditionalFormatting sqref="AF63:AF64">
    <cfRule type="expression" dxfId="11" priority="6">
      <formula>UPPER($AF$62)="dk"</formula>
    </cfRule>
    <cfRule type="expression" dxfId="10" priority="46">
      <formula>UPPER($AF$62)="n/a"</formula>
    </cfRule>
    <cfRule type="expression" dxfId="9" priority="66">
      <formula>UPPER($AF$62)="0"</formula>
    </cfRule>
  </conditionalFormatting>
  <conditionalFormatting sqref="AG63:AG64">
    <cfRule type="expression" dxfId="8" priority="5">
      <formula>UPPER($AG$62)="dk"</formula>
    </cfRule>
    <cfRule type="expression" dxfId="7" priority="45">
      <formula>UPPER($AG$62)="n/a"</formula>
    </cfRule>
    <cfRule type="expression" dxfId="6" priority="65">
      <formula>UPPER($AG$62)="0"</formula>
    </cfRule>
  </conditionalFormatting>
  <conditionalFormatting sqref="AH63:AH64">
    <cfRule type="expression" dxfId="5" priority="4">
      <formula>UPPER($AH$62)="dk"</formula>
    </cfRule>
    <cfRule type="expression" dxfId="4" priority="44">
      <formula>UPPER($AH$62)="n/a"</formula>
    </cfRule>
    <cfRule type="expression" dxfId="3" priority="64">
      <formula>UPPER($AH$62)="0"</formula>
    </cfRule>
  </conditionalFormatting>
  <conditionalFormatting sqref="O73:AH74 O77:AH78 O81:AH82 O85:AH86 O89:AH90">
    <cfRule type="containsText" dxfId="2" priority="2" operator="containsText" text="0">
      <formula>NOT(ISERROR(SEARCH("0",O73)))</formula>
    </cfRule>
    <cfRule type="containsText" dxfId="1" priority="3" operator="containsText" text="1">
      <formula>NOT(ISERROR(SEARCH("1",O73)))</formula>
    </cfRule>
  </conditionalFormatting>
  <conditionalFormatting sqref="O59:AH64">
    <cfRule type="containsText" dxfId="0" priority="1" operator="containsText" text="dk">
      <formula>NOT(ISERROR(SEARCH("dk",O59)))</formula>
    </cfRule>
  </conditionalFormatting>
  <dataValidations xWindow="850" yWindow="683" count="7">
    <dataValidation type="list" allowBlank="1" showInputMessage="1" showErrorMessage="1" promptTitle="Yes or No" prompt="Select:_x000a_1 if Yes_x000a_0 if No_x000a_" sqref="O73:AH74 O77:AH78 O81:AH82 O85:AH86 O89:AH90 O68:AH68" xr:uid="{00000000-0002-0000-0300-000000000000}">
      <formula1>"1,0"</formula1>
    </dataValidation>
    <dataValidation type="list" allowBlank="1" showInputMessage="1" showErrorMessage="1" promptTitle="Line type" prompt="Select:_x000a_1 if Intravenous_x000a_2 if CVL/CVAD/PICC_x000a_3 if Epidural_x000a_4 if Subcutaneous_x000a_5 if Intra-arterial_x000a_6 if Other" sqref="O88:AH88 O72:AH72 O76:AH76 O80:AH80 O84:AH84" xr:uid="{00000000-0002-0000-0300-000001000000}">
      <formula1>"1,2,3,4,5,6"</formula1>
    </dataValidation>
    <dataValidation type="list" allowBlank="1" showInputMessage="1" showErrorMessage="1" promptTitle="Medication history" prompt="Select_x000a_1 if Medication Chart_x000a_2 if Medication Action Plan" sqref="O31:AH32" xr:uid="{00000000-0002-0000-0300-000002000000}">
      <formula1>"1,2"</formula1>
    </dataValidation>
    <dataValidation type="list" allowBlank="1" showInputMessage="1" showErrorMessage="1" promptTitle="Medication history" prompt="Select:_x000a_1 if &lt;2hr_x000a_2 if &lt;4hr_x000a_3 if &lt;8hr_x000a_4 if &lt;12hr_x000a_5 if &lt;24hr_x000a_6 if &gt;24hr_x000a_7 if Not available_x000a_n/a if Not applicable" sqref="O33:AH34" xr:uid="{00000000-0002-0000-0300-000003000000}">
      <formula1>"1,2,3,4,5,6,7,n/a"</formula1>
    </dataValidation>
    <dataValidation type="list" allowBlank="1" showInputMessage="1" showErrorMessage="1" promptTitle="Yes, No, Don't know or n/a" prompt="Select:_x000a_1 if Yes_x000a_0 if No_x000a_dk if Don't know_x000a_n/a if Not applicable" sqref="O59:AH64" xr:uid="{00000000-0002-0000-0300-000004000000}">
      <formula1>"1,0,dk,n/a"</formula1>
    </dataValidation>
    <dataValidation type="list" allowBlank="1" showInputMessage="1" showErrorMessage="1" promptTitle="Yes, No or n/a" prompt="Select:_x000a_1 if Yes_x000a_0 if No_x000a_n/a if Not applicable" sqref="O29:AH29 O35:AH40 O47:AH55 O45:AH45" xr:uid="{00000000-0002-0000-0300-000005000000}">
      <formula1>"1,0,n/a"</formula1>
    </dataValidation>
    <dataValidation type="list" allowBlank="1" showInputMessage="1" showErrorMessage="1" promptTitle="Yes or No" prompt="Select:_x000a_1 if Yes_x000a_0 if No" sqref="O42:AH43" xr:uid="{00000000-0002-0000-0300-000006000000}">
      <formula1>"1,0"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Q76"/>
  <sheetViews>
    <sheetView zoomScaleNormal="100" workbookViewId="0"/>
  </sheetViews>
  <sheetFormatPr defaultColWidth="9.109375" defaultRowHeight="13.2" x14ac:dyDescent="0.25"/>
  <cols>
    <col min="1" max="1" width="2.6640625" style="252" customWidth="1"/>
    <col min="2" max="2" width="7" style="252" customWidth="1"/>
    <col min="3" max="14" width="7.6640625" style="252" customWidth="1"/>
    <col min="15" max="15" width="12.44140625" style="252" bestFit="1" customWidth="1"/>
    <col min="16" max="16" width="11.33203125" style="252" customWidth="1"/>
    <col min="17" max="17" width="16.5546875" style="252" customWidth="1"/>
    <col min="18" max="16384" width="9.109375" style="252"/>
  </cols>
  <sheetData>
    <row r="1" spans="1:17" x14ac:dyDescent="0.25">
      <c r="A1" s="251"/>
      <c r="B1" s="251"/>
      <c r="C1" s="251"/>
      <c r="D1" s="251"/>
      <c r="E1" s="251"/>
      <c r="F1" s="251"/>
      <c r="G1" s="251"/>
      <c r="H1" s="251"/>
      <c r="I1" s="251"/>
      <c r="J1" s="251"/>
      <c r="K1" s="251"/>
      <c r="L1" s="251"/>
      <c r="M1" s="251"/>
      <c r="N1" s="251"/>
      <c r="O1" s="251"/>
      <c r="P1" s="251"/>
      <c r="Q1" s="251"/>
    </row>
    <row r="2" spans="1:17" x14ac:dyDescent="0.25">
      <c r="A2" s="251"/>
      <c r="B2" s="251"/>
      <c r="C2" s="251"/>
      <c r="D2" s="251"/>
      <c r="E2" s="251"/>
      <c r="F2" s="251"/>
      <c r="G2" s="251"/>
      <c r="H2" s="251"/>
      <c r="I2" s="251"/>
      <c r="J2" s="251"/>
      <c r="K2" s="251"/>
      <c r="L2" s="251"/>
      <c r="M2" s="251"/>
      <c r="N2" s="251"/>
      <c r="O2" s="251"/>
      <c r="P2" s="251"/>
      <c r="Q2" s="251"/>
    </row>
    <row r="3" spans="1:17" x14ac:dyDescent="0.25">
      <c r="A3" s="251"/>
      <c r="B3" s="251"/>
      <c r="C3" s="251"/>
      <c r="D3" s="251"/>
      <c r="E3" s="251"/>
      <c r="F3" s="251"/>
      <c r="G3" s="251"/>
      <c r="H3" s="251"/>
      <c r="I3" s="251"/>
      <c r="J3" s="251"/>
      <c r="K3" s="251"/>
      <c r="L3" s="251"/>
      <c r="M3" s="251"/>
      <c r="N3" s="251"/>
      <c r="O3" s="251"/>
      <c r="P3" s="251"/>
      <c r="Q3" s="251"/>
    </row>
    <row r="4" spans="1:17" x14ac:dyDescent="0.25">
      <c r="A4" s="251"/>
      <c r="B4" s="251"/>
      <c r="C4" s="251"/>
      <c r="D4" s="251"/>
      <c r="E4" s="251"/>
      <c r="F4" s="251"/>
      <c r="G4" s="251"/>
      <c r="H4" s="251"/>
      <c r="I4" s="251"/>
      <c r="J4" s="251"/>
      <c r="K4" s="251"/>
      <c r="L4" s="251"/>
      <c r="M4" s="251"/>
      <c r="N4" s="251"/>
      <c r="O4" s="251"/>
      <c r="P4" s="251"/>
      <c r="Q4" s="251"/>
    </row>
    <row r="5" spans="1:17" x14ac:dyDescent="0.25">
      <c r="A5" s="251"/>
      <c r="B5" s="251"/>
      <c r="C5" s="251"/>
      <c r="D5" s="251"/>
      <c r="E5" s="251"/>
      <c r="F5" s="251"/>
      <c r="G5" s="251"/>
      <c r="H5" s="251"/>
      <c r="I5" s="251"/>
      <c r="J5" s="251"/>
      <c r="K5" s="251"/>
      <c r="L5" s="251"/>
      <c r="M5" s="251"/>
      <c r="N5" s="251"/>
      <c r="O5" s="251"/>
      <c r="P5" s="251"/>
      <c r="Q5" s="251"/>
    </row>
    <row r="6" spans="1:17" x14ac:dyDescent="0.25">
      <c r="A6" s="251"/>
      <c r="B6" s="251"/>
      <c r="C6" s="251"/>
      <c r="D6" s="251"/>
      <c r="E6" s="251"/>
      <c r="F6" s="251"/>
      <c r="G6" s="251"/>
      <c r="H6" s="251"/>
      <c r="I6" s="251"/>
      <c r="J6" s="251"/>
      <c r="K6" s="251"/>
      <c r="L6" s="251"/>
      <c r="M6" s="251"/>
      <c r="N6" s="251"/>
      <c r="O6" s="251"/>
      <c r="P6" s="251"/>
      <c r="Q6" s="251"/>
    </row>
    <row r="7" spans="1:17" x14ac:dyDescent="0.25">
      <c r="A7" s="251"/>
      <c r="B7" s="251"/>
      <c r="C7" s="251"/>
      <c r="D7" s="251"/>
      <c r="E7" s="251"/>
      <c r="F7" s="251"/>
      <c r="G7" s="251"/>
      <c r="H7" s="251"/>
      <c r="I7" s="251"/>
      <c r="J7" s="251"/>
      <c r="K7" s="251"/>
      <c r="L7" s="251"/>
      <c r="M7" s="251"/>
      <c r="N7" s="251"/>
      <c r="O7" s="251"/>
      <c r="P7" s="251"/>
      <c r="Q7" s="251"/>
    </row>
    <row r="8" spans="1:17" x14ac:dyDescent="0.25">
      <c r="A8" s="251"/>
      <c r="B8" s="251"/>
      <c r="C8" s="251"/>
      <c r="D8" s="251"/>
      <c r="E8" s="251"/>
      <c r="F8" s="251"/>
      <c r="G8" s="251"/>
      <c r="H8" s="251"/>
      <c r="I8" s="251"/>
      <c r="J8" s="251"/>
      <c r="K8" s="251"/>
      <c r="L8" s="251"/>
      <c r="M8" s="251"/>
      <c r="N8" s="251"/>
      <c r="O8" s="251"/>
      <c r="P8" s="251"/>
      <c r="Q8" s="251"/>
    </row>
    <row r="9" spans="1:17" x14ac:dyDescent="0.25">
      <c r="A9" s="251"/>
      <c r="B9" s="251"/>
      <c r="C9" s="251"/>
      <c r="D9" s="251"/>
      <c r="E9" s="251"/>
      <c r="F9" s="251"/>
      <c r="G9" s="251"/>
      <c r="H9" s="251"/>
      <c r="I9" s="251"/>
      <c r="J9" s="251"/>
      <c r="K9" s="251"/>
      <c r="L9" s="251"/>
      <c r="M9" s="251"/>
      <c r="N9" s="251"/>
      <c r="O9" s="251"/>
      <c r="P9" s="251"/>
      <c r="Q9" s="251"/>
    </row>
    <row r="10" spans="1:17" x14ac:dyDescent="0.25">
      <c r="A10" s="251"/>
      <c r="B10" s="251"/>
      <c r="C10" s="251"/>
      <c r="D10" s="251"/>
      <c r="E10" s="251"/>
      <c r="F10" s="251"/>
      <c r="G10" s="251"/>
      <c r="H10" s="251"/>
      <c r="I10" s="251"/>
      <c r="J10" s="251"/>
      <c r="K10" s="251"/>
      <c r="L10" s="251"/>
      <c r="M10" s="251"/>
      <c r="N10" s="251"/>
      <c r="O10" s="251"/>
      <c r="P10" s="251"/>
      <c r="Q10" s="251"/>
    </row>
    <row r="11" spans="1:17" x14ac:dyDescent="0.25">
      <c r="A11" s="251"/>
      <c r="B11" s="251"/>
      <c r="C11" s="251"/>
      <c r="D11" s="251"/>
      <c r="E11" s="251"/>
      <c r="F11" s="251"/>
      <c r="G11" s="251"/>
      <c r="H11" s="251"/>
      <c r="I11" s="251"/>
      <c r="J11" s="251"/>
      <c r="K11" s="251"/>
      <c r="L11" s="251"/>
      <c r="M11" s="251"/>
      <c r="N11" s="251"/>
      <c r="O11" s="251"/>
      <c r="P11" s="251"/>
      <c r="Q11" s="251"/>
    </row>
    <row r="12" spans="1:17" x14ac:dyDescent="0.25">
      <c r="A12" s="251"/>
      <c r="B12" s="251"/>
      <c r="C12" s="251"/>
      <c r="D12" s="251"/>
      <c r="E12" s="251"/>
      <c r="F12" s="251"/>
      <c r="G12" s="251"/>
      <c r="H12" s="251"/>
      <c r="I12" s="251"/>
      <c r="J12" s="251"/>
      <c r="K12" s="251"/>
      <c r="L12" s="251"/>
      <c r="M12" s="251"/>
      <c r="N12" s="251"/>
      <c r="O12" s="251"/>
      <c r="P12" s="251"/>
      <c r="Q12" s="251"/>
    </row>
    <row r="13" spans="1:17" x14ac:dyDescent="0.25">
      <c r="A13" s="251"/>
      <c r="B13" s="251"/>
      <c r="C13" s="251"/>
      <c r="D13" s="251"/>
      <c r="E13" s="251"/>
      <c r="F13" s="251"/>
      <c r="G13" s="251"/>
      <c r="H13" s="251"/>
      <c r="I13" s="251"/>
      <c r="J13" s="251"/>
      <c r="K13" s="251"/>
      <c r="L13" s="251"/>
      <c r="M13" s="251"/>
      <c r="N13" s="251"/>
      <c r="O13" s="251"/>
      <c r="P13" s="251"/>
      <c r="Q13" s="251"/>
    </row>
    <row r="14" spans="1:17" x14ac:dyDescent="0.25">
      <c r="A14" s="251"/>
      <c r="B14" s="251"/>
      <c r="C14" s="251"/>
      <c r="D14" s="251"/>
      <c r="E14" s="251"/>
      <c r="F14" s="251"/>
      <c r="G14" s="251"/>
      <c r="H14" s="251"/>
      <c r="I14" s="251"/>
      <c r="J14" s="251"/>
      <c r="K14" s="251"/>
      <c r="L14" s="251"/>
      <c r="M14" s="251"/>
      <c r="N14" s="251"/>
      <c r="O14" s="251"/>
      <c r="P14" s="251"/>
      <c r="Q14" s="251"/>
    </row>
    <row r="15" spans="1:17" ht="13.8" x14ac:dyDescent="0.25">
      <c r="A15" s="251"/>
      <c r="B15" s="253"/>
      <c r="C15" s="251"/>
      <c r="D15" s="251"/>
      <c r="E15" s="251"/>
      <c r="F15" s="251"/>
      <c r="G15" s="251"/>
      <c r="H15" s="251"/>
      <c r="I15" s="251"/>
      <c r="J15" s="251"/>
      <c r="K15" s="251"/>
      <c r="L15" s="251"/>
      <c r="M15" s="251"/>
      <c r="N15" s="251"/>
      <c r="O15" s="251"/>
      <c r="P15" s="251"/>
      <c r="Q15" s="251"/>
    </row>
    <row r="16" spans="1:17" ht="13.8" x14ac:dyDescent="0.25">
      <c r="A16" s="251"/>
      <c r="B16" s="253"/>
      <c r="C16" s="251"/>
      <c r="D16" s="251"/>
      <c r="E16" s="251"/>
      <c r="F16" s="251"/>
      <c r="G16" s="251"/>
      <c r="H16" s="251"/>
      <c r="I16" s="251"/>
      <c r="J16" s="251"/>
      <c r="K16" s="251"/>
      <c r="L16" s="251"/>
      <c r="M16" s="251"/>
      <c r="N16" s="251"/>
      <c r="O16" s="251"/>
      <c r="P16" s="251"/>
      <c r="Q16" s="251"/>
    </row>
    <row r="17" spans="1:17" ht="24.6" x14ac:dyDescent="0.25">
      <c r="A17" s="251"/>
      <c r="B17" s="254"/>
      <c r="C17" s="251"/>
      <c r="D17" s="251"/>
      <c r="E17" s="251"/>
      <c r="F17" s="251"/>
      <c r="G17" s="251"/>
      <c r="H17" s="251"/>
      <c r="I17" s="251"/>
      <c r="J17" s="251"/>
      <c r="K17" s="251"/>
      <c r="L17" s="251"/>
      <c r="M17" s="251"/>
      <c r="N17" s="251"/>
      <c r="O17" s="251"/>
      <c r="P17" s="251"/>
      <c r="Q17" s="251"/>
    </row>
    <row r="18" spans="1:17" ht="14.4" thickBot="1" x14ac:dyDescent="0.3">
      <c r="A18" s="251"/>
      <c r="B18" s="253"/>
      <c r="C18" s="251"/>
      <c r="D18" s="251"/>
      <c r="E18" s="251"/>
      <c r="F18" s="251"/>
      <c r="G18" s="251"/>
      <c r="H18" s="251"/>
      <c r="I18" s="251"/>
      <c r="J18" s="251"/>
      <c r="K18" s="251"/>
      <c r="L18" s="251"/>
      <c r="M18" s="251"/>
      <c r="N18" s="251"/>
      <c r="O18" s="251"/>
      <c r="P18" s="251"/>
      <c r="Q18" s="251"/>
    </row>
    <row r="19" spans="1:17" x14ac:dyDescent="0.25">
      <c r="A19" s="251"/>
      <c r="B19" s="882" t="s">
        <v>0</v>
      </c>
      <c r="C19" s="883"/>
      <c r="D19" s="883"/>
      <c r="E19" s="883"/>
      <c r="F19" s="883"/>
      <c r="G19" s="883"/>
      <c r="H19" s="884"/>
      <c r="I19" s="876" t="s">
        <v>1</v>
      </c>
      <c r="J19" s="877"/>
      <c r="K19" s="877"/>
      <c r="L19" s="877"/>
      <c r="M19" s="878"/>
      <c r="N19" s="876" t="s">
        <v>2</v>
      </c>
      <c r="O19" s="877"/>
      <c r="P19" s="877"/>
      <c r="Q19" s="878"/>
    </row>
    <row r="20" spans="1:17" ht="13.8" thickBot="1" x14ac:dyDescent="0.3">
      <c r="A20" s="251"/>
      <c r="B20" s="885" t="str">
        <f>_xlfn.CONCAT('Ward_Unit Collection'!B17:G17)</f>
        <v/>
      </c>
      <c r="C20" s="886"/>
      <c r="D20" s="886"/>
      <c r="E20" s="886"/>
      <c r="F20" s="886"/>
      <c r="G20" s="886"/>
      <c r="H20" s="887"/>
      <c r="I20" s="879" t="str">
        <f>_xlfn.CONCAT('Ward_Unit Collection'!H17:K17)</f>
        <v/>
      </c>
      <c r="J20" s="880"/>
      <c r="K20" s="880"/>
      <c r="L20" s="880"/>
      <c r="M20" s="881"/>
      <c r="N20" s="879" t="str">
        <f>_xlfn.CONCAT('Ward_Unit Collection'!L17:N17)</f>
        <v/>
      </c>
      <c r="O20" s="880"/>
      <c r="P20" s="880"/>
      <c r="Q20" s="881"/>
    </row>
    <row r="21" spans="1:17" x14ac:dyDescent="0.25">
      <c r="A21" s="251"/>
      <c r="B21" s="843" t="s">
        <v>25</v>
      </c>
      <c r="C21" s="844"/>
      <c r="D21" s="844"/>
      <c r="E21" s="844"/>
      <c r="F21" s="844"/>
      <c r="G21" s="844"/>
      <c r="H21" s="844"/>
      <c r="I21" s="844"/>
      <c r="J21" s="844"/>
      <c r="K21" s="844"/>
      <c r="L21" s="844"/>
      <c r="M21" s="844"/>
      <c r="N21" s="844"/>
      <c r="O21" s="844"/>
      <c r="P21" s="844"/>
      <c r="Q21" s="845"/>
    </row>
    <row r="22" spans="1:17" ht="13.8" thickBot="1" x14ac:dyDescent="0.3">
      <c r="A22" s="251"/>
      <c r="B22" s="846" t="str">
        <f>_xlfn.CONCAT('Ward_Unit Collection'!O26,"; ",'Ward_Unit Collection'!P26,"; ",'Ward_Unit Collection'!Q26,"; ",'Ward_Unit Collection'!R26,"; ",'Ward_Unit Collection'!S26,"; ",'Ward_Unit Collection'!T26,"; ",'Ward_Unit Collection'!U26,"; ",'Ward_Unit Collection'!V26,"; ",'Ward_Unit Collection'!V26,"; ",'Ward_Unit Collection'!W26,"; ",'Ward_Unit Collection'!X26,"; ",'Ward_Unit Collection'!Y26,"; ",'Ward_Unit Collection'!Y26,"; ",'Ward_Unit Collection'!Z26,"; ",'Ward_Unit Collection'!AA26,"; ",'Ward_Unit Collection'!AB26,"; ",'Ward_Unit Collection'!AC26)</f>
        <v xml:space="preserve">; ; ; ; ; ; ; ; ; ; ; ; ; ; ; ; </v>
      </c>
      <c r="C22" s="847"/>
      <c r="D22" s="847"/>
      <c r="E22" s="847"/>
      <c r="F22" s="847"/>
      <c r="G22" s="847"/>
      <c r="H22" s="847"/>
      <c r="I22" s="847"/>
      <c r="J22" s="847"/>
      <c r="K22" s="847"/>
      <c r="L22" s="847"/>
      <c r="M22" s="847"/>
      <c r="N22" s="847"/>
      <c r="O22" s="847"/>
      <c r="P22" s="847"/>
      <c r="Q22" s="848"/>
    </row>
    <row r="23" spans="1:17" ht="13.8" thickBot="1" x14ac:dyDescent="0.3">
      <c r="A23" s="251"/>
      <c r="B23" s="251"/>
      <c r="C23" s="251"/>
      <c r="D23" s="251"/>
      <c r="E23" s="251"/>
      <c r="F23" s="251"/>
      <c r="G23" s="251"/>
      <c r="H23" s="251"/>
      <c r="I23" s="251"/>
      <c r="J23" s="251"/>
      <c r="K23" s="251"/>
      <c r="L23" s="251"/>
      <c r="M23" s="251"/>
      <c r="N23" s="251"/>
      <c r="O23" s="251"/>
      <c r="P23" s="251"/>
      <c r="Q23" s="251"/>
    </row>
    <row r="24" spans="1:17" ht="13.8" thickBot="1" x14ac:dyDescent="0.3">
      <c r="A24" s="251"/>
      <c r="B24" s="840" t="s">
        <v>27</v>
      </c>
      <c r="C24" s="841"/>
      <c r="D24" s="841"/>
      <c r="E24" s="841"/>
      <c r="F24" s="841"/>
      <c r="G24" s="841"/>
      <c r="H24" s="841"/>
      <c r="I24" s="841"/>
      <c r="J24" s="841"/>
      <c r="K24" s="841"/>
      <c r="L24" s="841"/>
      <c r="M24" s="841"/>
      <c r="N24" s="841"/>
      <c r="O24" s="841"/>
      <c r="P24" s="841"/>
      <c r="Q24" s="842"/>
    </row>
    <row r="25" spans="1:17" ht="13.8" thickBot="1" x14ac:dyDescent="0.3">
      <c r="A25" s="251"/>
      <c r="B25" s="251"/>
      <c r="C25" s="251"/>
      <c r="D25" s="251"/>
      <c r="E25" s="251"/>
      <c r="F25" s="251"/>
      <c r="G25" s="251"/>
      <c r="H25" s="251"/>
      <c r="I25" s="251"/>
      <c r="J25" s="251"/>
      <c r="K25" s="251"/>
      <c r="L25" s="251"/>
      <c r="M25" s="251"/>
      <c r="N25" s="251"/>
      <c r="O25" s="251"/>
      <c r="P25" s="251"/>
      <c r="Q25" s="251"/>
    </row>
    <row r="26" spans="1:17" ht="27" thickBot="1" x14ac:dyDescent="0.3">
      <c r="A26" s="251"/>
      <c r="B26" s="856" t="s">
        <v>20</v>
      </c>
      <c r="C26" s="857"/>
      <c r="D26" s="857"/>
      <c r="E26" s="857"/>
      <c r="F26" s="857"/>
      <c r="G26" s="857"/>
      <c r="H26" s="857"/>
      <c r="I26" s="857"/>
      <c r="J26" s="857"/>
      <c r="K26" s="857"/>
      <c r="L26" s="857"/>
      <c r="M26" s="857"/>
      <c r="N26" s="857"/>
      <c r="O26" s="255" t="s">
        <v>21</v>
      </c>
      <c r="P26" s="256" t="s">
        <v>23</v>
      </c>
      <c r="Q26" s="257" t="s">
        <v>22</v>
      </c>
    </row>
    <row r="27" spans="1:17" ht="25.5" customHeight="1" x14ac:dyDescent="0.25">
      <c r="A27" s="251"/>
      <c r="B27" s="258">
        <v>1</v>
      </c>
      <c r="C27" s="858" t="s">
        <v>687</v>
      </c>
      <c r="D27" s="858"/>
      <c r="E27" s="858"/>
      <c r="F27" s="858"/>
      <c r="G27" s="858"/>
      <c r="H27" s="858"/>
      <c r="I27" s="858"/>
      <c r="J27" s="858"/>
      <c r="K27" s="858"/>
      <c r="L27" s="858"/>
      <c r="M27" s="858"/>
      <c r="N27" s="859"/>
      <c r="O27" s="442" t="str">
        <f>IF(Q27=0," ",SUM('Ward_Unit Collection'!AH27))</f>
        <v xml:space="preserve"> </v>
      </c>
      <c r="P27" s="443" t="str">
        <f>IF(Q27=0," ",SUM('Ward_Unit Collection'!AE27))</f>
        <v xml:space="preserve"> </v>
      </c>
      <c r="Q27" s="444">
        <f>SUM('Ward_Unit Collection'!AG27)</f>
        <v>0</v>
      </c>
    </row>
    <row r="28" spans="1:17" ht="12.75" customHeight="1" x14ac:dyDescent="0.25">
      <c r="A28" s="251"/>
      <c r="B28" s="922">
        <v>1.1000000000000001</v>
      </c>
      <c r="C28" s="860" t="s">
        <v>686</v>
      </c>
      <c r="D28" s="861"/>
      <c r="E28" s="861"/>
      <c r="F28" s="861"/>
      <c r="G28" s="861"/>
      <c r="H28" s="861"/>
      <c r="I28" s="861"/>
      <c r="J28" s="861"/>
      <c r="K28" s="861"/>
      <c r="L28" s="861"/>
      <c r="M28" s="861"/>
      <c r="N28" s="861"/>
      <c r="O28" s="895"/>
      <c r="P28" s="895"/>
      <c r="Q28" s="896"/>
    </row>
    <row r="29" spans="1:17" ht="12.75" customHeight="1" x14ac:dyDescent="0.25">
      <c r="A29" s="251"/>
      <c r="B29" s="923"/>
      <c r="C29" s="852" t="str">
        <f>_xlfn.CONCAT('Ward_Unit Collection'!O29:O32,"; ",'Ward_Unit Collection'!P29:P32,"; ",'Ward_Unit Collection'!Q29:Q32,"; ",'Ward_Unit Collection'!R29:R32,"; ",'Ward_Unit Collection'!S29:S32,"; ",'Ward_Unit Collection'!T29:T32,"; ",'Ward_Unit Collection'!U29:U32,"; ",'Ward_Unit Collection'!V29:V32,"; ",'Ward_Unit Collection'!W29:W32,"; ",'Ward_Unit Collection'!X29:X32,"; ",'Ward_Unit Collection'!Y29:Y32,"; ",'Ward_Unit Collection'!Z29:Z32,"; ",'Ward_Unit Collection'!AA29:AA32,"; ",'Ward_Unit Collection'!AB29:AB32,"; ",'Ward_Unit Collection'!AC29:AC32)</f>
        <v xml:space="preserve">; ; ; ; ; ; ; ; ; ; ; ; ; ; </v>
      </c>
      <c r="D29" s="853"/>
      <c r="E29" s="853"/>
      <c r="F29" s="853"/>
      <c r="G29" s="853"/>
      <c r="H29" s="853"/>
      <c r="I29" s="853"/>
      <c r="J29" s="853"/>
      <c r="K29" s="853"/>
      <c r="L29" s="853"/>
      <c r="M29" s="853"/>
      <c r="N29" s="853"/>
      <c r="O29" s="895"/>
      <c r="P29" s="895"/>
      <c r="Q29" s="896"/>
    </row>
    <row r="30" spans="1:17" ht="12.75" customHeight="1" x14ac:dyDescent="0.25">
      <c r="A30" s="251"/>
      <c r="B30" s="923"/>
      <c r="C30" s="852"/>
      <c r="D30" s="853"/>
      <c r="E30" s="853"/>
      <c r="F30" s="853"/>
      <c r="G30" s="853"/>
      <c r="H30" s="853"/>
      <c r="I30" s="853"/>
      <c r="J30" s="853"/>
      <c r="K30" s="853"/>
      <c r="L30" s="853"/>
      <c r="M30" s="853"/>
      <c r="N30" s="853"/>
      <c r="O30" s="895"/>
      <c r="P30" s="895"/>
      <c r="Q30" s="896"/>
    </row>
    <row r="31" spans="1:17" ht="12.75" customHeight="1" x14ac:dyDescent="0.25">
      <c r="A31" s="251"/>
      <c r="B31" s="924"/>
      <c r="C31" s="854"/>
      <c r="D31" s="855"/>
      <c r="E31" s="855"/>
      <c r="F31" s="855"/>
      <c r="G31" s="855"/>
      <c r="H31" s="855"/>
      <c r="I31" s="855"/>
      <c r="J31" s="855"/>
      <c r="K31" s="855"/>
      <c r="L31" s="855"/>
      <c r="M31" s="855"/>
      <c r="N31" s="855"/>
      <c r="O31" s="895"/>
      <c r="P31" s="895"/>
      <c r="Q31" s="896"/>
    </row>
    <row r="32" spans="1:17" ht="25.5" customHeight="1" x14ac:dyDescent="0.25">
      <c r="A32" s="251"/>
      <c r="B32" s="262">
        <v>1.2</v>
      </c>
      <c r="C32" s="540" t="s">
        <v>684</v>
      </c>
      <c r="D32" s="855"/>
      <c r="E32" s="855"/>
      <c r="F32" s="855"/>
      <c r="G32" s="855"/>
      <c r="H32" s="855"/>
      <c r="I32" s="855"/>
      <c r="J32" s="855"/>
      <c r="K32" s="855"/>
      <c r="L32" s="855"/>
      <c r="M32" s="855"/>
      <c r="N32" s="870"/>
      <c r="O32" s="445" t="str">
        <f>IF(Q32=0," ",SUM('Ward_Unit Collection'!AH36))</f>
        <v xml:space="preserve"> </v>
      </c>
      <c r="P32" s="446" t="str">
        <f>IF(Q32=0," ",SUM('Ward_Unit Collection'!AE36))</f>
        <v xml:space="preserve"> </v>
      </c>
      <c r="Q32" s="447">
        <f>SUM('Ward_Unit Collection'!AG36)</f>
        <v>0</v>
      </c>
    </row>
    <row r="33" spans="1:17" ht="12.75" customHeight="1" x14ac:dyDescent="0.25">
      <c r="A33" s="251"/>
      <c r="B33" s="930">
        <v>1.3</v>
      </c>
      <c r="C33" s="479" t="s">
        <v>556</v>
      </c>
      <c r="D33" s="908"/>
      <c r="E33" s="908"/>
      <c r="F33" s="908"/>
      <c r="G33" s="908"/>
      <c r="H33" s="908"/>
      <c r="I33" s="908"/>
      <c r="J33" s="908"/>
      <c r="K33" s="908"/>
      <c r="L33" s="908"/>
      <c r="M33" s="908"/>
      <c r="N33" s="909"/>
      <c r="O33" s="445" t="str">
        <f>IF(Q33=0," ",SUM('Ward_Unit Collection'!AI39))</f>
        <v xml:space="preserve"> </v>
      </c>
      <c r="P33" s="446" t="str">
        <f>IF(Q33=0," ",SUM('Ward_Unit Collection'!AI38))</f>
        <v xml:space="preserve"> </v>
      </c>
      <c r="Q33" s="447">
        <f>SUM('Ward_Unit Collection'!AG38)</f>
        <v>0</v>
      </c>
    </row>
    <row r="34" spans="1:17" ht="12.75" customHeight="1" x14ac:dyDescent="0.25">
      <c r="A34" s="251"/>
      <c r="B34" s="931"/>
      <c r="C34" s="479" t="s">
        <v>557</v>
      </c>
      <c r="D34" s="908"/>
      <c r="E34" s="908"/>
      <c r="F34" s="908"/>
      <c r="G34" s="908"/>
      <c r="H34" s="908"/>
      <c r="I34" s="908"/>
      <c r="J34" s="908"/>
      <c r="K34" s="908"/>
      <c r="L34" s="908"/>
      <c r="M34" s="908"/>
      <c r="N34" s="909"/>
      <c r="O34" s="445" t="str">
        <f>IF(Q34=0," ",SUM('Ward_Unit Collection'!AJ39))</f>
        <v xml:space="preserve"> </v>
      </c>
      <c r="P34" s="446" t="str">
        <f>IF(Q34=0," ",SUM('Ward_Unit Collection'!AJ38))</f>
        <v xml:space="preserve"> </v>
      </c>
      <c r="Q34" s="447">
        <f>SUM('Ward_Unit Collection'!AG38)</f>
        <v>0</v>
      </c>
    </row>
    <row r="35" spans="1:17" ht="12.75" customHeight="1" x14ac:dyDescent="0.25">
      <c r="A35" s="251"/>
      <c r="B35" s="931"/>
      <c r="C35" s="479" t="s">
        <v>558</v>
      </c>
      <c r="D35" s="908"/>
      <c r="E35" s="908"/>
      <c r="F35" s="908"/>
      <c r="G35" s="908"/>
      <c r="H35" s="908"/>
      <c r="I35" s="908"/>
      <c r="J35" s="908"/>
      <c r="K35" s="908"/>
      <c r="L35" s="908"/>
      <c r="M35" s="908"/>
      <c r="N35" s="909"/>
      <c r="O35" s="445" t="str">
        <f>IF(Q35=0," ",SUM('Ward_Unit Collection'!AK39))</f>
        <v xml:space="preserve"> </v>
      </c>
      <c r="P35" s="446" t="str">
        <f>IF(Q35=0," ",SUM('Ward_Unit Collection'!AK38))</f>
        <v xml:space="preserve"> </v>
      </c>
      <c r="Q35" s="447">
        <f>SUM('Ward_Unit Collection'!AG38)</f>
        <v>0</v>
      </c>
    </row>
    <row r="36" spans="1:17" ht="12.75" customHeight="1" thickBot="1" x14ac:dyDescent="0.3">
      <c r="A36" s="251"/>
      <c r="B36" s="931"/>
      <c r="C36" s="525" t="s">
        <v>559</v>
      </c>
      <c r="D36" s="906"/>
      <c r="E36" s="906"/>
      <c r="F36" s="906"/>
      <c r="G36" s="906"/>
      <c r="H36" s="906"/>
      <c r="I36" s="906"/>
      <c r="J36" s="906"/>
      <c r="K36" s="906"/>
      <c r="L36" s="906"/>
      <c r="M36" s="906"/>
      <c r="N36" s="907"/>
      <c r="O36" s="445" t="str">
        <f>IF(Q36=0," ",SUM('Ward_Unit Collection'!AL39))</f>
        <v xml:space="preserve"> </v>
      </c>
      <c r="P36" s="448" t="str">
        <f>IF(Q36=0," ",SUM('Ward_Unit Collection'!AL38))</f>
        <v xml:space="preserve"> </v>
      </c>
      <c r="Q36" s="447">
        <f>SUM('Ward_Unit Collection'!AG38)</f>
        <v>0</v>
      </c>
    </row>
    <row r="37" spans="1:17" ht="12.75" customHeight="1" x14ac:dyDescent="0.25">
      <c r="A37" s="251"/>
      <c r="B37" s="263">
        <v>2</v>
      </c>
      <c r="C37" s="871" t="s">
        <v>165</v>
      </c>
      <c r="D37" s="871"/>
      <c r="E37" s="871"/>
      <c r="F37" s="871"/>
      <c r="G37" s="871"/>
      <c r="H37" s="871"/>
      <c r="I37" s="871"/>
      <c r="J37" s="871"/>
      <c r="K37" s="871"/>
      <c r="L37" s="871"/>
      <c r="M37" s="871"/>
      <c r="N37" s="872"/>
      <c r="O37" s="264" t="str">
        <f>IF(Q37=0," ",SUM('Ward_Unit Collection'!AH39))</f>
        <v xml:space="preserve"> </v>
      </c>
      <c r="P37" s="265" t="str">
        <f>IF(Q37=0," ",SUM('Ward_Unit Collection'!AE39))</f>
        <v xml:space="preserve"> </v>
      </c>
      <c r="Q37" s="266">
        <f>SUM('Ward_Unit Collection'!AG39)</f>
        <v>0</v>
      </c>
    </row>
    <row r="38" spans="1:17" x14ac:dyDescent="0.25">
      <c r="A38" s="251"/>
      <c r="B38" s="925">
        <v>2.1</v>
      </c>
      <c r="C38" s="515" t="s">
        <v>475</v>
      </c>
      <c r="D38" s="862"/>
      <c r="E38" s="862"/>
      <c r="F38" s="862"/>
      <c r="G38" s="862"/>
      <c r="H38" s="862"/>
      <c r="I38" s="862"/>
      <c r="J38" s="862"/>
      <c r="K38" s="862"/>
      <c r="L38" s="862"/>
      <c r="M38" s="862"/>
      <c r="N38" s="863"/>
      <c r="O38" s="267" t="str">
        <f>IF(Q38=0," ",SUM('Ward_Unit Collection'!AH41))</f>
        <v xml:space="preserve"> </v>
      </c>
      <c r="P38" s="268" t="str">
        <f>IF(Q38=0," ",SUM('Ward_Unit Collection'!AE41))</f>
        <v xml:space="preserve"> </v>
      </c>
      <c r="Q38" s="269">
        <f>SUM('Ward_Unit Collection'!AG41)</f>
        <v>0</v>
      </c>
    </row>
    <row r="39" spans="1:17" ht="12.75" customHeight="1" x14ac:dyDescent="0.25">
      <c r="A39" s="251"/>
      <c r="B39" s="927"/>
      <c r="C39" s="864" t="s">
        <v>166</v>
      </c>
      <c r="D39" s="864"/>
      <c r="E39" s="864"/>
      <c r="F39" s="864"/>
      <c r="G39" s="864"/>
      <c r="H39" s="864"/>
      <c r="I39" s="864"/>
      <c r="J39" s="864"/>
      <c r="K39" s="864"/>
      <c r="L39" s="864"/>
      <c r="M39" s="864"/>
      <c r="N39" s="865"/>
      <c r="O39" s="267" t="str">
        <f>IF(Q39=0," ",SUM('Ward_Unit Collection'!AH42))</f>
        <v xml:space="preserve"> </v>
      </c>
      <c r="P39" s="268" t="str">
        <f>IF(Q39=0," ",SUM('Ward_Unit Collection'!AE42))</f>
        <v xml:space="preserve"> </v>
      </c>
      <c r="Q39" s="269">
        <f>SUM('Ward_Unit Collection'!AG42)</f>
        <v>0</v>
      </c>
    </row>
    <row r="40" spans="1:17" ht="12.75" customHeight="1" x14ac:dyDescent="0.25">
      <c r="A40" s="251"/>
      <c r="B40" s="925">
        <v>2.2000000000000002</v>
      </c>
      <c r="C40" s="866" t="s">
        <v>292</v>
      </c>
      <c r="D40" s="867"/>
      <c r="E40" s="867"/>
      <c r="F40" s="867"/>
      <c r="G40" s="867"/>
      <c r="H40" s="867"/>
      <c r="I40" s="867"/>
      <c r="J40" s="867"/>
      <c r="K40" s="867"/>
      <c r="L40" s="867"/>
      <c r="M40" s="867"/>
      <c r="N40" s="867"/>
      <c r="O40" s="897"/>
      <c r="P40" s="898"/>
      <c r="Q40" s="899"/>
    </row>
    <row r="41" spans="1:17" ht="12.75" customHeight="1" x14ac:dyDescent="0.25">
      <c r="A41" s="251"/>
      <c r="B41" s="926"/>
      <c r="C41" s="868" t="str">
        <f>_xlfn.CONCAT('Ward_Unit Collection'!O43:O46,"; ",'Ward_Unit Collection'!P43:P46,"; ",'Ward_Unit Collection'!Q43:Q46,"; ",'Ward_Unit Collection'!R43:R46,"; ",'Ward_Unit Collection'!S43:S46,"; ",'Ward_Unit Collection'!T43:T46,"; ", 'Ward_Unit Collection'!U43:U46,"; ",'Ward_Unit Collection'!V43:V46,"; ",'Ward_Unit Collection'!W43:W46,"; ",'Ward_Unit Collection'!X43:X46,"; ",'Ward_Unit Collection'!Y43:Y46,"; ",'Ward_Unit Collection'!Z43:Z46,"; ",'Ward_Unit Collection'!AA43:AA46,"; ",'Ward_Unit Collection'!AB43:AB46,"; ",'Ward_Unit Collection'!AC43:AC46)</f>
        <v xml:space="preserve">; ; ; ; ; ; ; ; ; ; ; ; ; ; </v>
      </c>
      <c r="D41" s="869"/>
      <c r="E41" s="869"/>
      <c r="F41" s="869"/>
      <c r="G41" s="869"/>
      <c r="H41" s="869"/>
      <c r="I41" s="869"/>
      <c r="J41" s="869"/>
      <c r="K41" s="869"/>
      <c r="L41" s="869"/>
      <c r="M41" s="869"/>
      <c r="N41" s="869"/>
      <c r="O41" s="900"/>
      <c r="P41" s="901"/>
      <c r="Q41" s="902"/>
    </row>
    <row r="42" spans="1:17" ht="12.75" customHeight="1" x14ac:dyDescent="0.25">
      <c r="A42" s="251"/>
      <c r="B42" s="926"/>
      <c r="C42" s="868"/>
      <c r="D42" s="869"/>
      <c r="E42" s="869"/>
      <c r="F42" s="869"/>
      <c r="G42" s="869"/>
      <c r="H42" s="869"/>
      <c r="I42" s="869"/>
      <c r="J42" s="869"/>
      <c r="K42" s="869"/>
      <c r="L42" s="869"/>
      <c r="M42" s="869"/>
      <c r="N42" s="869"/>
      <c r="O42" s="900"/>
      <c r="P42" s="901"/>
      <c r="Q42" s="902"/>
    </row>
    <row r="43" spans="1:17" ht="12.75" customHeight="1" thickBot="1" x14ac:dyDescent="0.3">
      <c r="A43" s="251"/>
      <c r="B43" s="926"/>
      <c r="C43" s="868"/>
      <c r="D43" s="869"/>
      <c r="E43" s="869"/>
      <c r="F43" s="869"/>
      <c r="G43" s="869"/>
      <c r="H43" s="869"/>
      <c r="I43" s="869"/>
      <c r="J43" s="869"/>
      <c r="K43" s="869"/>
      <c r="L43" s="869"/>
      <c r="M43" s="869"/>
      <c r="N43" s="869"/>
      <c r="O43" s="900"/>
      <c r="P43" s="901"/>
      <c r="Q43" s="902"/>
    </row>
    <row r="44" spans="1:17" ht="12.75" customHeight="1" x14ac:dyDescent="0.25">
      <c r="A44" s="251"/>
      <c r="B44" s="258">
        <v>3</v>
      </c>
      <c r="C44" s="568" t="s">
        <v>667</v>
      </c>
      <c r="D44" s="858"/>
      <c r="E44" s="858"/>
      <c r="F44" s="858"/>
      <c r="G44" s="858"/>
      <c r="H44" s="858"/>
      <c r="I44" s="858"/>
      <c r="J44" s="858"/>
      <c r="K44" s="858"/>
      <c r="L44" s="858"/>
      <c r="M44" s="858"/>
      <c r="N44" s="859"/>
      <c r="O44" s="259" t="str">
        <f>IF(Q44=0," ",SUM('Ward_Unit Collection'!AH47))</f>
        <v xml:space="preserve"> </v>
      </c>
      <c r="P44" s="260" t="str">
        <f>IF(Q44=0," ",SUM('Ward_Unit Collection'!AE47))</f>
        <v xml:space="preserve"> </v>
      </c>
      <c r="Q44" s="261">
        <f>SUM('Ward_Unit Collection'!AG47)</f>
        <v>0</v>
      </c>
    </row>
    <row r="45" spans="1:17" ht="12.75" customHeight="1" x14ac:dyDescent="0.25">
      <c r="A45" s="251"/>
      <c r="B45" s="922">
        <v>3.1</v>
      </c>
      <c r="C45" s="860" t="s">
        <v>685</v>
      </c>
      <c r="D45" s="861"/>
      <c r="E45" s="861"/>
      <c r="F45" s="861"/>
      <c r="G45" s="861"/>
      <c r="H45" s="861"/>
      <c r="I45" s="861"/>
      <c r="J45" s="861"/>
      <c r="K45" s="861"/>
      <c r="L45" s="861"/>
      <c r="M45" s="861"/>
      <c r="N45" s="861"/>
      <c r="O45" s="897"/>
      <c r="P45" s="898"/>
      <c r="Q45" s="899"/>
    </row>
    <row r="46" spans="1:17" ht="12.75" customHeight="1" x14ac:dyDescent="0.25">
      <c r="A46" s="251"/>
      <c r="B46" s="923"/>
      <c r="C46" s="852" t="str">
        <f>_xlfn.CONCAT('Ward_Unit Collection'!O48:O51,"; ",'Ward_Unit Collection'!P48:P51,"; ",'Ward_Unit Collection'!Q48:Q51,"; ",'Ward_Unit Collection'!R48:R51,"; ",'Ward_Unit Collection'!S48:S51,"; ",'Ward_Unit Collection'!T48:T51,"; ",'Ward_Unit Collection'!U48:U51,"; ",'Ward_Unit Collection'!V48:V51,"; ",'Ward_Unit Collection'!W48:W51,"; ",'Ward_Unit Collection'!X48:X51,"; ",'Ward_Unit Collection'!Y48:Y51,"; ",'Ward_Unit Collection'!Z48:Z51,"; ",'Ward_Unit Collection'!AA48:AA51,"; ",'Ward_Unit Collection'!AB48:AB51,"; ",'Ward_Unit Collection'!AC48:AC51)</f>
        <v xml:space="preserve">; ; ; ; ; ; ; ; ; ; ; ; ; ; </v>
      </c>
      <c r="D46" s="853"/>
      <c r="E46" s="853"/>
      <c r="F46" s="853"/>
      <c r="G46" s="853"/>
      <c r="H46" s="853"/>
      <c r="I46" s="853"/>
      <c r="J46" s="853"/>
      <c r="K46" s="853"/>
      <c r="L46" s="853"/>
      <c r="M46" s="853"/>
      <c r="N46" s="853"/>
      <c r="O46" s="900"/>
      <c r="P46" s="901"/>
      <c r="Q46" s="902"/>
    </row>
    <row r="47" spans="1:17" ht="12.75" customHeight="1" x14ac:dyDescent="0.25">
      <c r="A47" s="251"/>
      <c r="B47" s="923"/>
      <c r="C47" s="852"/>
      <c r="D47" s="853"/>
      <c r="E47" s="853"/>
      <c r="F47" s="853"/>
      <c r="G47" s="853"/>
      <c r="H47" s="853"/>
      <c r="I47" s="853"/>
      <c r="J47" s="853"/>
      <c r="K47" s="853"/>
      <c r="L47" s="853"/>
      <c r="M47" s="853"/>
      <c r="N47" s="853"/>
      <c r="O47" s="900"/>
      <c r="P47" s="901"/>
      <c r="Q47" s="902"/>
    </row>
    <row r="48" spans="1:17" ht="12.75" customHeight="1" thickBot="1" x14ac:dyDescent="0.3">
      <c r="A48" s="251"/>
      <c r="B48" s="929"/>
      <c r="C48" s="891"/>
      <c r="D48" s="892"/>
      <c r="E48" s="892"/>
      <c r="F48" s="892"/>
      <c r="G48" s="892"/>
      <c r="H48" s="892"/>
      <c r="I48" s="892"/>
      <c r="J48" s="892"/>
      <c r="K48" s="892"/>
      <c r="L48" s="892"/>
      <c r="M48" s="892"/>
      <c r="N48" s="892"/>
      <c r="O48" s="903"/>
      <c r="P48" s="904"/>
      <c r="Q48" s="905"/>
    </row>
    <row r="49" spans="1:17" ht="25.5" customHeight="1" x14ac:dyDescent="0.25">
      <c r="A49" s="251"/>
      <c r="B49" s="270">
        <v>4</v>
      </c>
      <c r="C49" s="893" t="s">
        <v>167</v>
      </c>
      <c r="D49" s="893"/>
      <c r="E49" s="893"/>
      <c r="F49" s="893"/>
      <c r="G49" s="893"/>
      <c r="H49" s="893"/>
      <c r="I49" s="893"/>
      <c r="J49" s="893"/>
      <c r="K49" s="893"/>
      <c r="L49" s="893"/>
      <c r="M49" s="893"/>
      <c r="N49" s="894"/>
      <c r="O49" s="264" t="str">
        <f>IF(Q49=0," ",SUM('Ward_Unit Collection'!AH52))</f>
        <v xml:space="preserve"> </v>
      </c>
      <c r="P49" s="265" t="str">
        <f>IF(Q49=0," ",SUM('Ward_Unit Collection'!AE52))</f>
        <v xml:space="preserve"> </v>
      </c>
      <c r="Q49" s="266">
        <f>SUM('Ward_Unit Collection'!AG52)</f>
        <v>0</v>
      </c>
    </row>
    <row r="50" spans="1:17" ht="12.75" customHeight="1" x14ac:dyDescent="0.25">
      <c r="A50" s="251"/>
      <c r="B50" s="925">
        <v>4.0999999999999996</v>
      </c>
      <c r="C50" s="866" t="s">
        <v>293</v>
      </c>
      <c r="D50" s="867"/>
      <c r="E50" s="867"/>
      <c r="F50" s="867"/>
      <c r="G50" s="867"/>
      <c r="H50" s="867"/>
      <c r="I50" s="867"/>
      <c r="J50" s="867"/>
      <c r="K50" s="867"/>
      <c r="L50" s="867"/>
      <c r="M50" s="867"/>
      <c r="N50" s="867"/>
      <c r="O50" s="897"/>
      <c r="P50" s="898"/>
      <c r="Q50" s="899"/>
    </row>
    <row r="51" spans="1:17" ht="12.75" customHeight="1" x14ac:dyDescent="0.25">
      <c r="A51" s="251"/>
      <c r="B51" s="926"/>
      <c r="C51" s="868" t="str">
        <f>_xlfn.CONCAT('Ward_Unit Collection'!O53:O56,"; ",'Ward_Unit Collection'!P53:P56,"; ",'Ward_Unit Collection'!Q53:Q56,"; ",'Ward_Unit Collection'!R53:R56,"; ",'Ward_Unit Collection'!S53:S56,"; ",'Ward_Unit Collection'!T53:T56,"; ",'Ward_Unit Collection'!U53:U56,"; ",'Ward_Unit Collection'!V53:V56,"; ",'Ward_Unit Collection'!W53:W56,"; ",'Ward_Unit Collection'!X53:X56,"; ",'Ward_Unit Collection'!Y53:Y56,"; ",'Ward_Unit Collection'!Z53:Z56,"; ",'Ward_Unit Collection'!AA53:AA56,"; ",'Ward_Unit Collection'!AB53:AB56,"; ",'Ward_Unit Collection'!AC53:AC56)</f>
        <v xml:space="preserve">; ; ; ; ; ; ; ; ; ; ; ; ; ; </v>
      </c>
      <c r="D51" s="869"/>
      <c r="E51" s="869"/>
      <c r="F51" s="869"/>
      <c r="G51" s="869"/>
      <c r="H51" s="869"/>
      <c r="I51" s="869"/>
      <c r="J51" s="869"/>
      <c r="K51" s="869"/>
      <c r="L51" s="869"/>
      <c r="M51" s="869"/>
      <c r="N51" s="869"/>
      <c r="O51" s="900"/>
      <c r="P51" s="901"/>
      <c r="Q51" s="902"/>
    </row>
    <row r="52" spans="1:17" ht="12.75" customHeight="1" x14ac:dyDescent="0.25">
      <c r="A52" s="251"/>
      <c r="B52" s="926"/>
      <c r="C52" s="868"/>
      <c r="D52" s="869"/>
      <c r="E52" s="869"/>
      <c r="F52" s="869"/>
      <c r="G52" s="869"/>
      <c r="H52" s="869"/>
      <c r="I52" s="869"/>
      <c r="J52" s="869"/>
      <c r="K52" s="869"/>
      <c r="L52" s="869"/>
      <c r="M52" s="869"/>
      <c r="N52" s="869"/>
      <c r="O52" s="900"/>
      <c r="P52" s="901"/>
      <c r="Q52" s="902"/>
    </row>
    <row r="53" spans="1:17" ht="12.75" customHeight="1" thickBot="1" x14ac:dyDescent="0.3">
      <c r="A53" s="251"/>
      <c r="B53" s="928"/>
      <c r="C53" s="910"/>
      <c r="D53" s="911"/>
      <c r="E53" s="911"/>
      <c r="F53" s="911"/>
      <c r="G53" s="911"/>
      <c r="H53" s="911"/>
      <c r="I53" s="911"/>
      <c r="J53" s="911"/>
      <c r="K53" s="911"/>
      <c r="L53" s="911"/>
      <c r="M53" s="911"/>
      <c r="N53" s="911"/>
      <c r="O53" s="903"/>
      <c r="P53" s="904"/>
      <c r="Q53" s="905"/>
    </row>
    <row r="54" spans="1:17" ht="13.8" thickBot="1" x14ac:dyDescent="0.3">
      <c r="A54" s="251"/>
      <c r="B54" s="271">
        <v>5</v>
      </c>
      <c r="C54" s="533" t="s">
        <v>474</v>
      </c>
      <c r="D54" s="888"/>
      <c r="E54" s="888"/>
      <c r="F54" s="888"/>
      <c r="G54" s="888"/>
      <c r="H54" s="888"/>
      <c r="I54" s="888"/>
      <c r="J54" s="888"/>
      <c r="K54" s="888"/>
      <c r="L54" s="888"/>
      <c r="M54" s="888"/>
      <c r="N54" s="889"/>
      <c r="O54" s="272" t="str">
        <f>IF(Q54=0," ",SUM('Ward_Unit Collection'!AH57))</f>
        <v xml:space="preserve"> </v>
      </c>
      <c r="P54" s="273" t="str">
        <f>IF(Q54=0," ",SUM('Ward_Unit Collection'!AE57))</f>
        <v xml:space="preserve"> </v>
      </c>
      <c r="Q54" s="274">
        <f>SUM('Ward_Unit Collection'!AG57)</f>
        <v>0</v>
      </c>
    </row>
    <row r="55" spans="1:17" ht="25.5" customHeight="1" x14ac:dyDescent="0.25">
      <c r="A55" s="251"/>
      <c r="B55" s="263">
        <v>6</v>
      </c>
      <c r="C55" s="519" t="s">
        <v>562</v>
      </c>
      <c r="D55" s="871"/>
      <c r="E55" s="871"/>
      <c r="F55" s="871"/>
      <c r="G55" s="871"/>
      <c r="H55" s="871"/>
      <c r="I55" s="871"/>
      <c r="J55" s="871"/>
      <c r="K55" s="871"/>
      <c r="L55" s="871"/>
      <c r="M55" s="871"/>
      <c r="N55" s="872"/>
      <c r="O55" s="264" t="str">
        <f>IF(Q55=0," ",SUM('Ward_Unit Collection'!AH58))</f>
        <v xml:space="preserve"> </v>
      </c>
      <c r="P55" s="265" t="str">
        <f>IF(Q55=0," ",SUM('Ward_Unit Collection'!AE58))</f>
        <v xml:space="preserve"> </v>
      </c>
      <c r="Q55" s="266">
        <f>SUM('Ward_Unit Collection'!AG58)</f>
        <v>0</v>
      </c>
    </row>
    <row r="56" spans="1:17" ht="25.5" customHeight="1" x14ac:dyDescent="0.25">
      <c r="A56" s="251"/>
      <c r="B56" s="275">
        <v>6.1</v>
      </c>
      <c r="C56" s="890" t="s">
        <v>168</v>
      </c>
      <c r="D56" s="874"/>
      <c r="E56" s="874"/>
      <c r="F56" s="874"/>
      <c r="G56" s="874"/>
      <c r="H56" s="874"/>
      <c r="I56" s="874"/>
      <c r="J56" s="874"/>
      <c r="K56" s="874"/>
      <c r="L56" s="874"/>
      <c r="M56" s="874"/>
      <c r="N56" s="875"/>
      <c r="O56" s="267" t="str">
        <f>IF(Q56=0," ",SUM('Ward_Unit Collection'!AH59))</f>
        <v xml:space="preserve"> </v>
      </c>
      <c r="P56" s="268" t="str">
        <f>IF(Q56=0," ",SUM('Ward_Unit Collection'!AE59))</f>
        <v xml:space="preserve"> </v>
      </c>
      <c r="Q56" s="269">
        <f>SUM('Ward_Unit Collection'!AG59)</f>
        <v>0</v>
      </c>
    </row>
    <row r="57" spans="1:17" ht="25.5" customHeight="1" x14ac:dyDescent="0.25">
      <c r="A57" s="251"/>
      <c r="B57" s="275">
        <v>6.2</v>
      </c>
      <c r="C57" s="873" t="s">
        <v>560</v>
      </c>
      <c r="D57" s="874"/>
      <c r="E57" s="874"/>
      <c r="F57" s="874"/>
      <c r="G57" s="874"/>
      <c r="H57" s="874"/>
      <c r="I57" s="874"/>
      <c r="J57" s="874"/>
      <c r="K57" s="874"/>
      <c r="L57" s="874"/>
      <c r="M57" s="874"/>
      <c r="N57" s="875"/>
      <c r="O57" s="267" t="str">
        <f>IF(Q57=0," ",SUM('Ward_Unit Collection'!AH60))</f>
        <v xml:space="preserve"> </v>
      </c>
      <c r="P57" s="268" t="str">
        <f>IF(Q57=0," ",SUM('Ward_Unit Collection'!AE60))</f>
        <v xml:space="preserve"> </v>
      </c>
      <c r="Q57" s="269">
        <f>SUM('Ward_Unit Collection'!AG60)</f>
        <v>0</v>
      </c>
    </row>
    <row r="58" spans="1:17" ht="25.5" customHeight="1" thickBot="1" x14ac:dyDescent="0.3">
      <c r="A58" s="251"/>
      <c r="B58" s="276">
        <v>6.3</v>
      </c>
      <c r="C58" s="849" t="s">
        <v>471</v>
      </c>
      <c r="D58" s="850"/>
      <c r="E58" s="850"/>
      <c r="F58" s="850"/>
      <c r="G58" s="850"/>
      <c r="H58" s="850"/>
      <c r="I58" s="850"/>
      <c r="J58" s="850"/>
      <c r="K58" s="850"/>
      <c r="L58" s="850"/>
      <c r="M58" s="850"/>
      <c r="N58" s="851"/>
      <c r="O58" s="277" t="str">
        <f>IF(Q58=0," ",SUM('Ward_Unit Collection'!AH61))</f>
        <v xml:space="preserve"> </v>
      </c>
      <c r="P58" s="278" t="str">
        <f>IF(Q58=0," ",SUM('Ward_Unit Collection'!AE61))</f>
        <v xml:space="preserve"> </v>
      </c>
      <c r="Q58" s="279">
        <f>SUM('Ward_Unit Collection'!AG61)</f>
        <v>0</v>
      </c>
    </row>
    <row r="59" spans="1:17" ht="13.8" thickBot="1" x14ac:dyDescent="0.3">
      <c r="A59" s="251"/>
      <c r="B59" s="258">
        <v>7</v>
      </c>
      <c r="C59" s="753" t="s">
        <v>561</v>
      </c>
      <c r="D59" s="858"/>
      <c r="E59" s="858"/>
      <c r="F59" s="858"/>
      <c r="G59" s="858"/>
      <c r="H59" s="858"/>
      <c r="I59" s="858"/>
      <c r="J59" s="858"/>
      <c r="K59" s="858"/>
      <c r="L59" s="858"/>
      <c r="M59" s="858"/>
      <c r="N59" s="859"/>
      <c r="O59" s="280" t="str">
        <f>IF(Q59=0," ",SUM('Ward_Unit Collection'!AH62))</f>
        <v xml:space="preserve"> </v>
      </c>
      <c r="P59" s="281" t="str">
        <f>IF(Q59=0," ",SUM('Ward_Unit Collection'!AE62))</f>
        <v xml:space="preserve"> </v>
      </c>
      <c r="Q59" s="282">
        <f>SUM('Ward_Unit Collection'!AG62)</f>
        <v>0</v>
      </c>
    </row>
    <row r="60" spans="1:17" ht="12.75" customHeight="1" x14ac:dyDescent="0.25">
      <c r="A60" s="251"/>
      <c r="B60" s="263">
        <v>8</v>
      </c>
      <c r="C60" s="871" t="s">
        <v>169</v>
      </c>
      <c r="D60" s="871"/>
      <c r="E60" s="871"/>
      <c r="F60" s="871"/>
      <c r="G60" s="871"/>
      <c r="H60" s="871"/>
      <c r="I60" s="871"/>
      <c r="J60" s="871"/>
      <c r="K60" s="871"/>
      <c r="L60" s="871"/>
      <c r="M60" s="871"/>
      <c r="N60" s="872"/>
      <c r="O60" s="449" t="str">
        <f>IF(Q60=0," ",SUM('Ward_Unit Collection'!AH63))</f>
        <v xml:space="preserve"> </v>
      </c>
      <c r="P60" s="450" t="str">
        <f>IF(Q60=0," ",SUM('Ward_Unit Collection'!AE63))</f>
        <v xml:space="preserve"> </v>
      </c>
      <c r="Q60" s="451">
        <f>SUM('Ward_Unit Collection'!AG63)</f>
        <v>0</v>
      </c>
    </row>
    <row r="61" spans="1:17" ht="12.75" customHeight="1" thickBot="1" x14ac:dyDescent="0.3">
      <c r="A61" s="251"/>
      <c r="B61" s="283">
        <v>8.1</v>
      </c>
      <c r="C61" s="849" t="s">
        <v>668</v>
      </c>
      <c r="D61" s="850"/>
      <c r="E61" s="850"/>
      <c r="F61" s="850"/>
      <c r="G61" s="850"/>
      <c r="H61" s="850"/>
      <c r="I61" s="850"/>
      <c r="J61" s="850"/>
      <c r="K61" s="850"/>
      <c r="L61" s="850"/>
      <c r="M61" s="850"/>
      <c r="N61" s="851"/>
      <c r="O61" s="452" t="str">
        <f>IF(Q61=0," ",SUM('Ward_Unit Collection'!AH64))</f>
        <v xml:space="preserve"> </v>
      </c>
      <c r="P61" s="453" t="str">
        <f>IF(Q61=0," ",SUM('Ward_Unit Collection'!AE64))</f>
        <v xml:space="preserve"> </v>
      </c>
      <c r="Q61" s="454">
        <f>SUM('Ward_Unit Collection'!AG64)</f>
        <v>0</v>
      </c>
    </row>
    <row r="62" spans="1:17" x14ac:dyDescent="0.25">
      <c r="A62" s="251"/>
      <c r="B62" s="251"/>
      <c r="C62" s="251"/>
      <c r="D62" s="251"/>
      <c r="E62" s="251"/>
      <c r="F62" s="251"/>
      <c r="G62" s="251"/>
      <c r="H62" s="251"/>
      <c r="I62" s="251"/>
      <c r="J62" s="251"/>
      <c r="K62" s="251"/>
      <c r="L62" s="251"/>
      <c r="M62" s="251"/>
      <c r="N62" s="251"/>
      <c r="O62" s="251"/>
      <c r="P62" s="251"/>
      <c r="Q62" s="251"/>
    </row>
    <row r="63" spans="1:17" x14ac:dyDescent="0.25">
      <c r="A63" s="251"/>
      <c r="B63" s="917" t="s">
        <v>691</v>
      </c>
      <c r="C63" s="918"/>
      <c r="D63" s="918"/>
      <c r="E63" s="918"/>
      <c r="F63" s="918"/>
      <c r="G63" s="918"/>
      <c r="H63" s="918"/>
      <c r="I63" s="918"/>
      <c r="J63" s="918"/>
      <c r="K63" s="918"/>
      <c r="L63" s="918"/>
      <c r="M63" s="918"/>
      <c r="N63" s="918"/>
      <c r="O63" s="918"/>
      <c r="P63" s="918"/>
      <c r="Q63" s="918"/>
    </row>
    <row r="64" spans="1:17" x14ac:dyDescent="0.25">
      <c r="A64" s="251"/>
      <c r="B64" s="251"/>
      <c r="C64" s="251"/>
      <c r="D64" s="251"/>
      <c r="E64" s="251"/>
      <c r="F64" s="251"/>
      <c r="G64" s="251"/>
      <c r="H64" s="251"/>
      <c r="I64" s="251"/>
      <c r="J64" s="251"/>
      <c r="K64" s="251"/>
      <c r="L64" s="251"/>
      <c r="M64" s="251"/>
      <c r="N64" s="251"/>
      <c r="O64" s="251"/>
      <c r="P64" s="251"/>
      <c r="Q64" s="251"/>
    </row>
    <row r="65" spans="1:17" ht="13.8" thickBot="1" x14ac:dyDescent="0.3">
      <c r="A65" s="251"/>
      <c r="B65" s="251"/>
      <c r="C65" s="251"/>
      <c r="D65" s="251"/>
      <c r="E65" s="251"/>
      <c r="F65" s="251"/>
      <c r="G65" s="251"/>
      <c r="H65" s="251"/>
      <c r="I65" s="251"/>
      <c r="J65" s="251"/>
      <c r="K65" s="251"/>
      <c r="L65" s="251"/>
      <c r="M65" s="251"/>
      <c r="N65" s="251"/>
      <c r="O65" s="251"/>
      <c r="P65" s="251"/>
      <c r="Q65" s="251"/>
    </row>
    <row r="66" spans="1:17" s="284" customFormat="1" ht="25.5" customHeight="1" x14ac:dyDescent="0.3">
      <c r="A66" s="295"/>
      <c r="B66" s="912" t="s">
        <v>433</v>
      </c>
      <c r="C66" s="913"/>
      <c r="D66" s="913"/>
      <c r="E66" s="913"/>
      <c r="F66" s="913"/>
      <c r="G66" s="913"/>
      <c r="H66" s="913"/>
      <c r="I66" s="913"/>
      <c r="J66" s="913"/>
      <c r="K66" s="913"/>
      <c r="L66" s="913"/>
      <c r="M66" s="913"/>
      <c r="N66" s="913"/>
      <c r="O66" s="913"/>
      <c r="P66" s="913"/>
      <c r="Q66" s="914"/>
    </row>
    <row r="67" spans="1:17" s="284" customFormat="1" ht="66" customHeight="1" thickBot="1" x14ac:dyDescent="0.35">
      <c r="A67" s="437"/>
      <c r="B67" s="919" t="s">
        <v>697</v>
      </c>
      <c r="C67" s="920"/>
      <c r="D67" s="920"/>
      <c r="E67" s="920"/>
      <c r="F67" s="920"/>
      <c r="G67" s="920"/>
      <c r="H67" s="920"/>
      <c r="I67" s="920"/>
      <c r="J67" s="920"/>
      <c r="K67" s="920"/>
      <c r="L67" s="920"/>
      <c r="M67" s="920"/>
      <c r="N67" s="920"/>
      <c r="O67" s="920"/>
      <c r="P67" s="920"/>
      <c r="Q67" s="921"/>
    </row>
    <row r="68" spans="1:17" s="284" customFormat="1" x14ac:dyDescent="0.25">
      <c r="A68" s="295"/>
      <c r="B68" s="296"/>
      <c r="C68" s="251"/>
      <c r="D68" s="251"/>
      <c r="E68" s="251"/>
      <c r="F68" s="251"/>
      <c r="G68" s="251"/>
      <c r="H68" s="251"/>
      <c r="I68" s="251"/>
      <c r="J68" s="251"/>
      <c r="K68" s="251"/>
      <c r="L68" s="251"/>
      <c r="M68" s="251"/>
      <c r="N68" s="251"/>
      <c r="O68" s="297"/>
      <c r="P68" s="295"/>
      <c r="Q68" s="295"/>
    </row>
    <row r="69" spans="1:17" s="284" customFormat="1" x14ac:dyDescent="0.25">
      <c r="A69" s="295"/>
      <c r="B69" s="251"/>
      <c r="C69" s="251"/>
      <c r="D69" s="251"/>
      <c r="E69" s="251"/>
      <c r="F69" s="251"/>
      <c r="G69" s="251"/>
      <c r="H69" s="251"/>
      <c r="I69" s="251"/>
      <c r="J69" s="251"/>
      <c r="K69" s="251"/>
      <c r="L69" s="251"/>
      <c r="M69" s="251"/>
      <c r="N69" s="251"/>
      <c r="O69" s="297"/>
      <c r="P69" s="295"/>
      <c r="Q69" s="295"/>
    </row>
    <row r="70" spans="1:17" s="284" customFormat="1" x14ac:dyDescent="0.25">
      <c r="A70" s="295"/>
      <c r="B70" s="251"/>
      <c r="C70" s="251"/>
      <c r="D70" s="251"/>
      <c r="E70" s="251"/>
      <c r="F70" s="251"/>
      <c r="G70" s="251"/>
      <c r="H70" s="251"/>
      <c r="I70" s="251"/>
      <c r="J70" s="251"/>
      <c r="K70" s="251"/>
      <c r="L70" s="251"/>
      <c r="M70" s="251"/>
      <c r="N70" s="251"/>
      <c r="O70" s="297"/>
      <c r="P70" s="295"/>
      <c r="Q70" s="295"/>
    </row>
    <row r="71" spans="1:17" s="284" customFormat="1" ht="14.25" customHeight="1" x14ac:dyDescent="0.3">
      <c r="A71" s="295"/>
      <c r="B71" s="916" t="s">
        <v>316</v>
      </c>
      <c r="C71" s="916"/>
      <c r="D71" s="916"/>
      <c r="E71" s="916"/>
      <c r="F71" s="916"/>
      <c r="G71" s="916"/>
      <c r="H71" s="916"/>
      <c r="I71" s="916"/>
      <c r="J71" s="916"/>
      <c r="K71" s="916"/>
      <c r="L71" s="916"/>
      <c r="M71" s="916"/>
      <c r="N71" s="916"/>
      <c r="O71" s="916"/>
      <c r="P71" s="916"/>
      <c r="Q71" s="916"/>
    </row>
    <row r="72" spans="1:17" s="284" customFormat="1" x14ac:dyDescent="0.25">
      <c r="A72" s="295"/>
      <c r="B72" s="251"/>
      <c r="C72" s="251"/>
      <c r="D72" s="251"/>
      <c r="E72" s="251"/>
      <c r="F72" s="251"/>
      <c r="G72" s="251"/>
      <c r="H72" s="251"/>
      <c r="I72" s="251"/>
      <c r="J72" s="251"/>
      <c r="K72" s="251"/>
      <c r="L72" s="251"/>
      <c r="M72" s="251"/>
      <c r="N72" s="251"/>
      <c r="O72" s="297"/>
      <c r="P72" s="295"/>
      <c r="Q72" s="295"/>
    </row>
    <row r="73" spans="1:17" s="284" customFormat="1" x14ac:dyDescent="0.25">
      <c r="A73" s="295"/>
      <c r="B73" s="251"/>
      <c r="C73" s="251"/>
      <c r="D73" s="251"/>
      <c r="E73" s="251"/>
      <c r="F73" s="251"/>
      <c r="G73" s="251"/>
      <c r="H73" s="251"/>
      <c r="I73" s="251"/>
      <c r="J73" s="251"/>
      <c r="K73" s="251"/>
      <c r="L73" s="251"/>
      <c r="M73" s="251"/>
      <c r="N73" s="251"/>
      <c r="O73" s="297"/>
      <c r="P73" s="295"/>
      <c r="Q73" s="295"/>
    </row>
    <row r="74" spans="1:17" s="284" customFormat="1" x14ac:dyDescent="0.25">
      <c r="A74" s="295"/>
      <c r="B74" s="251"/>
      <c r="C74" s="251"/>
      <c r="D74" s="251"/>
      <c r="E74" s="251"/>
      <c r="F74" s="251"/>
      <c r="G74" s="251"/>
      <c r="H74" s="251"/>
      <c r="I74" s="251"/>
      <c r="J74" s="251"/>
      <c r="K74" s="251"/>
      <c r="L74" s="251"/>
      <c r="M74" s="251"/>
      <c r="N74" s="251"/>
      <c r="O74" s="297"/>
      <c r="P74" s="295"/>
      <c r="Q74" s="295"/>
    </row>
    <row r="75" spans="1:17" s="284" customFormat="1" x14ac:dyDescent="0.25">
      <c r="A75" s="295"/>
      <c r="B75" s="251"/>
      <c r="C75" s="251"/>
      <c r="D75" s="251"/>
      <c r="E75" s="251"/>
      <c r="F75" s="251"/>
      <c r="G75" s="251"/>
      <c r="H75" s="251"/>
      <c r="I75" s="251"/>
      <c r="J75" s="251"/>
      <c r="K75" s="251"/>
      <c r="L75" s="251"/>
      <c r="M75" s="251"/>
      <c r="N75" s="251"/>
      <c r="O75" s="297"/>
      <c r="P75" s="295"/>
      <c r="Q75" s="295"/>
    </row>
    <row r="76" spans="1:17" s="284" customFormat="1" ht="109.2" customHeight="1" x14ac:dyDescent="0.3">
      <c r="A76" s="295"/>
      <c r="B76" s="566" t="s">
        <v>696</v>
      </c>
      <c r="C76" s="915"/>
      <c r="D76" s="915"/>
      <c r="E76" s="915"/>
      <c r="F76" s="915"/>
      <c r="G76" s="915"/>
      <c r="H76" s="915"/>
      <c r="I76" s="915"/>
      <c r="J76" s="915"/>
      <c r="K76" s="915"/>
      <c r="L76" s="915"/>
      <c r="M76" s="915"/>
      <c r="N76" s="915"/>
      <c r="O76" s="915"/>
      <c r="P76" s="915"/>
      <c r="Q76" s="915"/>
    </row>
  </sheetData>
  <mergeCells count="52">
    <mergeCell ref="B28:B31"/>
    <mergeCell ref="B40:B43"/>
    <mergeCell ref="B38:B39"/>
    <mergeCell ref="B50:B53"/>
    <mergeCell ref="B45:B48"/>
    <mergeCell ref="B33:B36"/>
    <mergeCell ref="B66:Q66"/>
    <mergeCell ref="B76:Q76"/>
    <mergeCell ref="C59:N59"/>
    <mergeCell ref="C60:N60"/>
    <mergeCell ref="C61:N61"/>
    <mergeCell ref="B71:Q71"/>
    <mergeCell ref="B63:Q63"/>
    <mergeCell ref="B67:Q67"/>
    <mergeCell ref="O28:Q31"/>
    <mergeCell ref="O40:Q43"/>
    <mergeCell ref="O50:Q53"/>
    <mergeCell ref="O45:Q48"/>
    <mergeCell ref="C36:N36"/>
    <mergeCell ref="C35:N35"/>
    <mergeCell ref="C34:N34"/>
    <mergeCell ref="C33:N33"/>
    <mergeCell ref="C51:N53"/>
    <mergeCell ref="C54:N54"/>
    <mergeCell ref="C55:N55"/>
    <mergeCell ref="C56:N56"/>
    <mergeCell ref="C45:N45"/>
    <mergeCell ref="C46:N48"/>
    <mergeCell ref="C49:N49"/>
    <mergeCell ref="C50:N50"/>
    <mergeCell ref="N19:Q19"/>
    <mergeCell ref="N20:Q20"/>
    <mergeCell ref="I19:M19"/>
    <mergeCell ref="I20:M20"/>
    <mergeCell ref="B19:H19"/>
    <mergeCell ref="B20:H20"/>
    <mergeCell ref="B24:Q24"/>
    <mergeCell ref="B21:Q21"/>
    <mergeCell ref="B22:Q22"/>
    <mergeCell ref="C58:N58"/>
    <mergeCell ref="C29:N31"/>
    <mergeCell ref="B26:N26"/>
    <mergeCell ref="C27:N27"/>
    <mergeCell ref="C28:N28"/>
    <mergeCell ref="C38:N38"/>
    <mergeCell ref="C39:N39"/>
    <mergeCell ref="C40:N40"/>
    <mergeCell ref="C41:N43"/>
    <mergeCell ref="C32:N32"/>
    <mergeCell ref="C37:N37"/>
    <mergeCell ref="C57:N57"/>
    <mergeCell ref="C44:N44"/>
  </mergeCells>
  <pageMargins left="0.39370078740157483" right="0.39370078740157483" top="0.39370078740157483" bottom="0.70866141732283472" header="0.31496062992125984" footer="0"/>
  <pageSetup paperSize="9" scale="68" fitToHeight="0" orientation="portrait" r:id="rId1"/>
  <headerFooter>
    <oddFooter>&amp;LNSQHS Edition 2 Version 1.0 - Standard 4 Medication Safety
Page &amp;P of &amp;N&amp;CPrinted copies are uncontrolled&amp;R&amp;G</oddFooter>
  </headerFooter>
  <ignoredErrors>
    <ignoredError sqref="C29 C41 C46 C51" formulaRange="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Q90"/>
  <sheetViews>
    <sheetView zoomScaleNormal="100" workbookViewId="0"/>
  </sheetViews>
  <sheetFormatPr defaultColWidth="9.109375" defaultRowHeight="13.2" x14ac:dyDescent="0.25"/>
  <cols>
    <col min="1" max="1" width="2.6640625" style="66" customWidth="1"/>
    <col min="2" max="2" width="9.109375" style="66"/>
    <col min="3" max="14" width="7.6640625" style="66" customWidth="1"/>
    <col min="15" max="15" width="11.6640625" style="120" customWidth="1"/>
    <col min="16" max="16" width="10.109375" style="120" customWidth="1"/>
    <col min="17" max="17" width="11.88671875" style="120" customWidth="1"/>
    <col min="18" max="16384" width="9.109375" style="66"/>
  </cols>
  <sheetData>
    <row r="1" spans="1:17" x14ac:dyDescent="0.25">
      <c r="A1" s="64"/>
      <c r="B1" s="64"/>
      <c r="C1" s="64"/>
      <c r="D1" s="64"/>
      <c r="E1" s="64"/>
      <c r="F1" s="64"/>
      <c r="G1" s="64"/>
      <c r="H1" s="64"/>
      <c r="I1" s="64"/>
      <c r="J1" s="64"/>
      <c r="K1" s="64"/>
      <c r="L1" s="64"/>
      <c r="M1" s="64"/>
      <c r="N1" s="64"/>
      <c r="O1" s="65"/>
      <c r="P1" s="65"/>
      <c r="Q1" s="65"/>
    </row>
    <row r="2" spans="1:17" x14ac:dyDescent="0.25">
      <c r="A2" s="64"/>
      <c r="B2" s="64"/>
      <c r="C2" s="64"/>
      <c r="D2" s="64"/>
      <c r="E2" s="64"/>
      <c r="F2" s="64"/>
      <c r="G2" s="64"/>
      <c r="H2" s="64"/>
      <c r="I2" s="64"/>
      <c r="J2" s="64"/>
      <c r="K2" s="64"/>
      <c r="L2" s="64"/>
      <c r="M2" s="64"/>
      <c r="N2" s="64"/>
      <c r="O2" s="65"/>
      <c r="P2" s="65"/>
      <c r="Q2" s="65"/>
    </row>
    <row r="3" spans="1:17" x14ac:dyDescent="0.25">
      <c r="A3" s="64"/>
      <c r="B3" s="64"/>
      <c r="C3" s="64"/>
      <c r="D3" s="64"/>
      <c r="E3" s="64"/>
      <c r="F3" s="64"/>
      <c r="G3" s="64"/>
      <c r="H3" s="64"/>
      <c r="I3" s="64"/>
      <c r="J3" s="64"/>
      <c r="K3" s="64"/>
      <c r="L3" s="64"/>
      <c r="M3" s="64"/>
      <c r="N3" s="64"/>
      <c r="O3" s="65"/>
      <c r="P3" s="65"/>
      <c r="Q3" s="65"/>
    </row>
    <row r="4" spans="1:17" x14ac:dyDescent="0.25">
      <c r="A4" s="64"/>
      <c r="B4" s="64"/>
      <c r="C4" s="64"/>
      <c r="D4" s="64"/>
      <c r="E4" s="64"/>
      <c r="F4" s="64"/>
      <c r="G4" s="64"/>
      <c r="H4" s="64"/>
      <c r="I4" s="64"/>
      <c r="J4" s="64"/>
      <c r="K4" s="64"/>
      <c r="L4" s="64"/>
      <c r="M4" s="64"/>
      <c r="N4" s="64"/>
      <c r="O4" s="65"/>
      <c r="P4" s="65"/>
      <c r="Q4" s="65"/>
    </row>
    <row r="5" spans="1:17" x14ac:dyDescent="0.25">
      <c r="A5" s="64"/>
      <c r="B5" s="64"/>
      <c r="C5" s="64"/>
      <c r="D5" s="64"/>
      <c r="E5" s="64"/>
      <c r="F5" s="64"/>
      <c r="G5" s="64"/>
      <c r="H5" s="64"/>
      <c r="I5" s="64"/>
      <c r="J5" s="64"/>
      <c r="K5" s="64"/>
      <c r="L5" s="64"/>
      <c r="M5" s="64"/>
      <c r="N5" s="64"/>
      <c r="O5" s="65"/>
      <c r="P5" s="65"/>
      <c r="Q5" s="65"/>
    </row>
    <row r="6" spans="1:17" x14ac:dyDescent="0.25">
      <c r="A6" s="64"/>
      <c r="B6" s="64"/>
      <c r="C6" s="64"/>
      <c r="D6" s="64"/>
      <c r="E6" s="64"/>
      <c r="F6" s="64"/>
      <c r="G6" s="64"/>
      <c r="H6" s="64"/>
      <c r="I6" s="64"/>
      <c r="J6" s="64"/>
      <c r="K6" s="64"/>
      <c r="L6" s="64"/>
      <c r="M6" s="64"/>
      <c r="N6" s="64"/>
      <c r="O6" s="65"/>
      <c r="P6" s="65"/>
      <c r="Q6" s="65"/>
    </row>
    <row r="7" spans="1:17" x14ac:dyDescent="0.25">
      <c r="A7" s="64"/>
      <c r="B7" s="64"/>
      <c r="C7" s="64"/>
      <c r="D7" s="64"/>
      <c r="E7" s="64"/>
      <c r="F7" s="64"/>
      <c r="G7" s="64"/>
      <c r="H7" s="64"/>
      <c r="I7" s="64"/>
      <c r="J7" s="64"/>
      <c r="K7" s="64"/>
      <c r="L7" s="64"/>
      <c r="M7" s="64"/>
      <c r="N7" s="64"/>
      <c r="O7" s="65"/>
      <c r="P7" s="65"/>
      <c r="Q7" s="65"/>
    </row>
    <row r="8" spans="1:17" x14ac:dyDescent="0.25">
      <c r="A8" s="64"/>
      <c r="B8" s="64"/>
      <c r="C8" s="64"/>
      <c r="D8" s="64"/>
      <c r="E8" s="64"/>
      <c r="F8" s="64"/>
      <c r="G8" s="64"/>
      <c r="H8" s="64"/>
      <c r="I8" s="64"/>
      <c r="J8" s="64"/>
      <c r="K8" s="64"/>
      <c r="L8" s="64"/>
      <c r="M8" s="64"/>
      <c r="N8" s="64"/>
      <c r="O8" s="65"/>
      <c r="P8" s="65"/>
      <c r="Q8" s="65"/>
    </row>
    <row r="9" spans="1:17" x14ac:dyDescent="0.25">
      <c r="A9" s="64"/>
      <c r="B9" s="64"/>
      <c r="C9" s="64"/>
      <c r="D9" s="64"/>
      <c r="E9" s="64"/>
      <c r="F9" s="64"/>
      <c r="G9" s="64"/>
      <c r="H9" s="64"/>
      <c r="I9" s="64"/>
      <c r="J9" s="64"/>
      <c r="K9" s="64"/>
      <c r="L9" s="64"/>
      <c r="M9" s="64"/>
      <c r="N9" s="64"/>
      <c r="O9" s="65"/>
      <c r="P9" s="65"/>
      <c r="Q9" s="65"/>
    </row>
    <row r="10" spans="1:17" x14ac:dyDescent="0.25">
      <c r="A10" s="64"/>
      <c r="B10" s="64"/>
      <c r="C10" s="64"/>
      <c r="D10" s="64"/>
      <c r="E10" s="64"/>
      <c r="F10" s="64"/>
      <c r="G10" s="64"/>
      <c r="H10" s="64"/>
      <c r="I10" s="64"/>
      <c r="J10" s="64"/>
      <c r="K10" s="64"/>
      <c r="L10" s="64"/>
      <c r="M10" s="64"/>
      <c r="N10" s="64"/>
      <c r="O10" s="65"/>
      <c r="P10" s="65"/>
      <c r="Q10" s="65"/>
    </row>
    <row r="11" spans="1:17" x14ac:dyDescent="0.25">
      <c r="A11" s="64"/>
      <c r="B11" s="64"/>
      <c r="C11" s="64"/>
      <c r="D11" s="64"/>
      <c r="E11" s="64"/>
      <c r="F11" s="64"/>
      <c r="G11" s="64"/>
      <c r="H11" s="64"/>
      <c r="I11" s="64"/>
      <c r="J11" s="64"/>
      <c r="K11" s="64"/>
      <c r="L11" s="64"/>
      <c r="M11" s="64"/>
      <c r="N11" s="64"/>
      <c r="O11" s="65"/>
      <c r="P11" s="65"/>
      <c r="Q11" s="65"/>
    </row>
    <row r="12" spans="1:17" x14ac:dyDescent="0.25">
      <c r="A12" s="64"/>
      <c r="B12" s="64"/>
      <c r="C12" s="64"/>
      <c r="D12" s="64"/>
      <c r="E12" s="64"/>
      <c r="F12" s="64"/>
      <c r="G12" s="64"/>
      <c r="H12" s="64"/>
      <c r="I12" s="64"/>
      <c r="J12" s="64"/>
      <c r="K12" s="64"/>
      <c r="L12" s="64"/>
      <c r="M12" s="64"/>
      <c r="N12" s="64"/>
      <c r="O12" s="65"/>
      <c r="P12" s="65"/>
      <c r="Q12" s="65"/>
    </row>
    <row r="13" spans="1:17" ht="13.8" x14ac:dyDescent="0.25">
      <c r="A13" s="64"/>
      <c r="B13" s="67"/>
      <c r="C13" s="64"/>
      <c r="D13" s="64"/>
      <c r="E13" s="64"/>
      <c r="F13" s="64"/>
      <c r="G13" s="64"/>
      <c r="H13" s="64"/>
      <c r="I13" s="64"/>
      <c r="J13" s="64"/>
      <c r="K13" s="64"/>
      <c r="L13" s="64"/>
      <c r="M13" s="64"/>
      <c r="N13" s="64"/>
      <c r="O13" s="65"/>
      <c r="P13" s="65"/>
      <c r="Q13" s="65"/>
    </row>
    <row r="14" spans="1:17" ht="13.8" x14ac:dyDescent="0.25">
      <c r="A14" s="64"/>
      <c r="B14" s="67"/>
      <c r="C14" s="64"/>
      <c r="D14" s="64"/>
      <c r="E14" s="64"/>
      <c r="F14" s="64"/>
      <c r="G14" s="64"/>
      <c r="H14" s="64"/>
      <c r="I14" s="64"/>
      <c r="J14" s="64"/>
      <c r="K14" s="64"/>
      <c r="L14" s="64"/>
      <c r="M14" s="64"/>
      <c r="N14" s="64"/>
      <c r="O14" s="65"/>
      <c r="P14" s="65"/>
      <c r="Q14" s="65"/>
    </row>
    <row r="15" spans="1:17" ht="24.6" x14ac:dyDescent="0.25">
      <c r="A15" s="64"/>
      <c r="B15" s="68"/>
      <c r="C15" s="64"/>
      <c r="D15" s="64"/>
      <c r="E15" s="64"/>
      <c r="F15" s="64"/>
      <c r="G15" s="64"/>
      <c r="H15" s="64"/>
      <c r="I15" s="64"/>
      <c r="J15" s="64"/>
      <c r="K15" s="64"/>
      <c r="L15" s="64"/>
      <c r="M15" s="64"/>
      <c r="N15" s="64"/>
      <c r="O15" s="65"/>
      <c r="P15" s="65"/>
      <c r="Q15" s="65"/>
    </row>
    <row r="16" spans="1:17" ht="13.8" x14ac:dyDescent="0.25">
      <c r="A16" s="64"/>
      <c r="B16" s="67"/>
      <c r="C16" s="64"/>
      <c r="D16" s="64"/>
      <c r="E16" s="64"/>
      <c r="F16" s="64"/>
      <c r="G16" s="64"/>
      <c r="H16" s="64"/>
      <c r="I16" s="64"/>
      <c r="J16" s="64"/>
      <c r="K16" s="64"/>
      <c r="L16" s="64"/>
      <c r="M16" s="64"/>
      <c r="N16" s="64"/>
      <c r="O16" s="65"/>
      <c r="P16" s="65"/>
      <c r="Q16" s="65"/>
    </row>
    <row r="17" spans="1:17" ht="15" thickBot="1" x14ac:dyDescent="0.35">
      <c r="A17" s="64"/>
      <c r="B17" s="69"/>
      <c r="C17" s="64"/>
      <c r="D17" s="64"/>
      <c r="E17" s="64"/>
      <c r="F17" s="64"/>
      <c r="G17" s="64"/>
      <c r="H17" s="64"/>
      <c r="I17" s="64"/>
      <c r="J17" s="64"/>
      <c r="K17" s="64"/>
      <c r="L17" s="64"/>
      <c r="M17" s="64"/>
      <c r="N17" s="64"/>
      <c r="O17" s="65"/>
      <c r="P17" s="65"/>
      <c r="Q17" s="65"/>
    </row>
    <row r="18" spans="1:17" x14ac:dyDescent="0.25">
      <c r="A18" s="64"/>
      <c r="B18" s="932" t="s">
        <v>0</v>
      </c>
      <c r="C18" s="933"/>
      <c r="D18" s="933"/>
      <c r="E18" s="933"/>
      <c r="F18" s="933"/>
      <c r="G18" s="933"/>
      <c r="H18" s="934"/>
      <c r="I18" s="932" t="s">
        <v>1</v>
      </c>
      <c r="J18" s="933"/>
      <c r="K18" s="933"/>
      <c r="L18" s="933"/>
      <c r="M18" s="933"/>
      <c r="N18" s="934"/>
      <c r="O18" s="932" t="s">
        <v>2</v>
      </c>
      <c r="P18" s="933"/>
      <c r="Q18" s="934"/>
    </row>
    <row r="19" spans="1:17" ht="13.8" thickBot="1" x14ac:dyDescent="0.3">
      <c r="A19" s="64"/>
      <c r="B19" s="935" t="str">
        <f>_xlfn.CONCAT('Patient Collection'!B17:G17)</f>
        <v/>
      </c>
      <c r="C19" s="936"/>
      <c r="D19" s="936"/>
      <c r="E19" s="936"/>
      <c r="F19" s="936"/>
      <c r="G19" s="936"/>
      <c r="H19" s="937"/>
      <c r="I19" s="935" t="str">
        <f>_xlfn.CONCAT('Patient Collection'!H17:K17)</f>
        <v/>
      </c>
      <c r="J19" s="936"/>
      <c r="K19" s="936"/>
      <c r="L19" s="936"/>
      <c r="M19" s="936"/>
      <c r="N19" s="937"/>
      <c r="O19" s="935" t="str">
        <f>_xlfn.CONCAT('Patient Collection'!L17:N17)</f>
        <v/>
      </c>
      <c r="P19" s="936"/>
      <c r="Q19" s="937"/>
    </row>
    <row r="20" spans="1:17" x14ac:dyDescent="0.25">
      <c r="A20" s="64"/>
      <c r="B20" s="472" t="s">
        <v>10</v>
      </c>
      <c r="C20" s="940"/>
      <c r="D20" s="940"/>
      <c r="E20" s="940"/>
      <c r="F20" s="940"/>
      <c r="G20" s="940"/>
      <c r="H20" s="940"/>
      <c r="I20" s="940"/>
      <c r="J20" s="940"/>
      <c r="K20" s="940"/>
      <c r="L20" s="940"/>
      <c r="M20" s="940"/>
      <c r="N20" s="940"/>
      <c r="O20" s="940"/>
      <c r="P20" s="940"/>
      <c r="Q20" s="941"/>
    </row>
    <row r="21" spans="1:17" ht="13.8" thickBot="1" x14ac:dyDescent="0.3">
      <c r="A21" s="64"/>
      <c r="B21" s="942" t="str">
        <f>_xlfn.CONCAT('Patient Collection'!B19:N19)</f>
        <v/>
      </c>
      <c r="C21" s="943"/>
      <c r="D21" s="943"/>
      <c r="E21" s="943"/>
      <c r="F21" s="943"/>
      <c r="G21" s="943"/>
      <c r="H21" s="943"/>
      <c r="I21" s="943"/>
      <c r="J21" s="943"/>
      <c r="K21" s="943"/>
      <c r="L21" s="943"/>
      <c r="M21" s="943"/>
      <c r="N21" s="943"/>
      <c r="O21" s="943"/>
      <c r="P21" s="943"/>
      <c r="Q21" s="944"/>
    </row>
    <row r="22" spans="1:17" ht="13.8" thickBot="1" x14ac:dyDescent="0.3">
      <c r="A22" s="64"/>
      <c r="B22" s="64"/>
      <c r="C22" s="64"/>
      <c r="D22" s="64"/>
      <c r="E22" s="64"/>
      <c r="F22" s="64"/>
      <c r="G22" s="64"/>
      <c r="H22" s="64"/>
      <c r="I22" s="64"/>
      <c r="J22" s="64"/>
      <c r="K22" s="64"/>
      <c r="L22" s="64"/>
      <c r="M22" s="64"/>
      <c r="N22" s="64"/>
      <c r="O22" s="65"/>
      <c r="P22" s="65"/>
      <c r="Q22" s="65"/>
    </row>
    <row r="23" spans="1:17" ht="13.8" thickBot="1" x14ac:dyDescent="0.3">
      <c r="A23" s="64"/>
      <c r="B23" s="945" t="s">
        <v>26</v>
      </c>
      <c r="C23" s="946"/>
      <c r="D23" s="946"/>
      <c r="E23" s="946"/>
      <c r="F23" s="946"/>
      <c r="G23" s="946"/>
      <c r="H23" s="946"/>
      <c r="I23" s="946"/>
      <c r="J23" s="946"/>
      <c r="K23" s="946"/>
      <c r="L23" s="946"/>
      <c r="M23" s="946"/>
      <c r="N23" s="946"/>
      <c r="O23" s="946"/>
      <c r="P23" s="946"/>
      <c r="Q23" s="947"/>
    </row>
    <row r="24" spans="1:17" ht="13.8" thickBot="1" x14ac:dyDescent="0.3">
      <c r="A24" s="64"/>
      <c r="B24" s="64"/>
      <c r="C24" s="64"/>
      <c r="D24" s="64"/>
      <c r="E24" s="64"/>
      <c r="F24" s="64"/>
      <c r="G24" s="64"/>
      <c r="H24" s="64"/>
      <c r="I24" s="64"/>
      <c r="J24" s="64"/>
      <c r="K24" s="64"/>
      <c r="L24" s="64"/>
      <c r="M24" s="64"/>
      <c r="N24" s="64"/>
      <c r="O24" s="65"/>
      <c r="P24" s="65"/>
      <c r="Q24" s="65"/>
    </row>
    <row r="25" spans="1:17" ht="40.200000000000003" thickBot="1" x14ac:dyDescent="0.3">
      <c r="A25" s="64"/>
      <c r="B25" s="948" t="s">
        <v>18</v>
      </c>
      <c r="C25" s="949"/>
      <c r="D25" s="949"/>
      <c r="E25" s="949"/>
      <c r="F25" s="949"/>
      <c r="G25" s="949"/>
      <c r="H25" s="949"/>
      <c r="I25" s="949"/>
      <c r="J25" s="949"/>
      <c r="K25" s="949"/>
      <c r="L25" s="949"/>
      <c r="M25" s="949"/>
      <c r="N25" s="950"/>
      <c r="O25" s="70" t="s">
        <v>21</v>
      </c>
      <c r="P25" s="71" t="s">
        <v>23</v>
      </c>
      <c r="Q25" s="72" t="s">
        <v>22</v>
      </c>
    </row>
    <row r="26" spans="1:17" ht="12.75" customHeight="1" x14ac:dyDescent="0.25">
      <c r="A26" s="64"/>
      <c r="B26" s="73">
        <v>1</v>
      </c>
      <c r="C26" s="589" t="s">
        <v>601</v>
      </c>
      <c r="D26" s="951"/>
      <c r="E26" s="951"/>
      <c r="F26" s="951"/>
      <c r="G26" s="951"/>
      <c r="H26" s="951"/>
      <c r="I26" s="951"/>
      <c r="J26" s="951"/>
      <c r="K26" s="951"/>
      <c r="L26" s="951"/>
      <c r="M26" s="951"/>
      <c r="N26" s="951"/>
      <c r="O26" s="74" t="str">
        <f>IF(Q26=0," ",SUM('Patient Collection'!AM29))</f>
        <v xml:space="preserve"> </v>
      </c>
      <c r="P26" s="75" t="str">
        <f>IF(Q26=0," ",SUM('Patient Collection'!AJ29))</f>
        <v xml:space="preserve"> </v>
      </c>
      <c r="Q26" s="76">
        <f>SUM('Patient Collection'!AL29)</f>
        <v>0</v>
      </c>
    </row>
    <row r="27" spans="1:17" ht="12.75" customHeight="1" x14ac:dyDescent="0.25">
      <c r="A27" s="64"/>
      <c r="B27" s="952">
        <v>1.1000000000000001</v>
      </c>
      <c r="C27" s="954" t="s">
        <v>602</v>
      </c>
      <c r="D27" s="955"/>
      <c r="E27" s="955"/>
      <c r="F27" s="955"/>
      <c r="G27" s="955"/>
      <c r="H27" s="955"/>
      <c r="I27" s="955"/>
      <c r="J27" s="955"/>
      <c r="K27" s="955"/>
      <c r="L27" s="955"/>
      <c r="M27" s="955"/>
      <c r="N27" s="955"/>
      <c r="O27" s="458" t="str">
        <f>IF(Q27=0," ",SUM(P27/Q27))</f>
        <v xml:space="preserve"> </v>
      </c>
      <c r="P27" s="459" t="str">
        <f>IF(Q27=0," ",COUNTIFS('Patient Collection'!O29:AH29,"1",'Patient Collection'!O31:AH31,"1"))</f>
        <v xml:space="preserve"> </v>
      </c>
      <c r="Q27" s="460">
        <f>SUM('Patient Collection'!AL32)</f>
        <v>0</v>
      </c>
    </row>
    <row r="28" spans="1:17" ht="12.75" customHeight="1" x14ac:dyDescent="0.25">
      <c r="A28" s="64"/>
      <c r="B28" s="953"/>
      <c r="C28" s="954" t="s">
        <v>490</v>
      </c>
      <c r="D28" s="955"/>
      <c r="E28" s="955"/>
      <c r="F28" s="955"/>
      <c r="G28" s="955"/>
      <c r="H28" s="955"/>
      <c r="I28" s="955"/>
      <c r="J28" s="955"/>
      <c r="K28" s="955"/>
      <c r="L28" s="955"/>
      <c r="M28" s="955"/>
      <c r="N28" s="955"/>
      <c r="O28" s="458" t="str">
        <f t="shared" ref="O28:O35" si="0">IF(Q28=0," ",SUM(P28/Q28))</f>
        <v xml:space="preserve"> </v>
      </c>
      <c r="P28" s="459" t="str">
        <f>IF(Q28=0," ",COUNTIFS('Patient Collection'!O29:AH29,"1",'Patient Collection'!O31:AH31,"2"))</f>
        <v xml:space="preserve"> </v>
      </c>
      <c r="Q28" s="460">
        <f>SUM('Patient Collection'!AL32)</f>
        <v>0</v>
      </c>
    </row>
    <row r="29" spans="1:17" ht="12.75" customHeight="1" x14ac:dyDescent="0.25">
      <c r="A29" s="64"/>
      <c r="B29" s="953"/>
      <c r="C29" s="956" t="s">
        <v>603</v>
      </c>
      <c r="D29" s="957"/>
      <c r="E29" s="957"/>
      <c r="F29" s="957"/>
      <c r="G29" s="957"/>
      <c r="H29" s="957"/>
      <c r="I29" s="957"/>
      <c r="J29" s="957"/>
      <c r="K29" s="957"/>
      <c r="L29" s="957"/>
      <c r="M29" s="957"/>
      <c r="N29" s="957"/>
      <c r="O29" s="77" t="str">
        <f t="shared" si="0"/>
        <v xml:space="preserve"> </v>
      </c>
      <c r="P29" s="78" t="str">
        <f>IF(Q29=0," ",COUNTIFS('Patient Collection'!O29:AH29,"1",'Patient Collection'!O33:AH33,"1"))</f>
        <v xml:space="preserve"> </v>
      </c>
      <c r="Q29" s="79">
        <f>SUM('Patient Collection'!AL34)</f>
        <v>0</v>
      </c>
    </row>
    <row r="30" spans="1:17" ht="12.75" customHeight="1" x14ac:dyDescent="0.25">
      <c r="A30" s="64"/>
      <c r="B30" s="953"/>
      <c r="C30" s="956" t="s">
        <v>604</v>
      </c>
      <c r="D30" s="957"/>
      <c r="E30" s="957"/>
      <c r="F30" s="957"/>
      <c r="G30" s="957"/>
      <c r="H30" s="957"/>
      <c r="I30" s="957"/>
      <c r="J30" s="957"/>
      <c r="K30" s="957"/>
      <c r="L30" s="957"/>
      <c r="M30" s="957"/>
      <c r="N30" s="957"/>
      <c r="O30" s="77" t="str">
        <f t="shared" si="0"/>
        <v xml:space="preserve"> </v>
      </c>
      <c r="P30" s="80" t="str">
        <f>IF(Q30=0," ",COUNTIFS('Patient Collection'!O29:AH29,"1",'Patient Collection'!O33:AH33,"2"))</f>
        <v xml:space="preserve"> </v>
      </c>
      <c r="Q30" s="79">
        <f>SUM('Patient Collection'!AL34)</f>
        <v>0</v>
      </c>
    </row>
    <row r="31" spans="1:17" ht="12.75" customHeight="1" x14ac:dyDescent="0.25">
      <c r="A31" s="64"/>
      <c r="B31" s="953"/>
      <c r="C31" s="956" t="s">
        <v>605</v>
      </c>
      <c r="D31" s="957"/>
      <c r="E31" s="957"/>
      <c r="F31" s="957"/>
      <c r="G31" s="957"/>
      <c r="H31" s="957"/>
      <c r="I31" s="957"/>
      <c r="J31" s="957"/>
      <c r="K31" s="957"/>
      <c r="L31" s="957"/>
      <c r="M31" s="957"/>
      <c r="N31" s="957"/>
      <c r="O31" s="77" t="str">
        <f t="shared" si="0"/>
        <v xml:space="preserve"> </v>
      </c>
      <c r="P31" s="80" t="str">
        <f>IF(Q31=0," ",COUNTIFS('Patient Collection'!O29:AH29,"1",'Patient Collection'!O33:AH33,"3"))</f>
        <v xml:space="preserve"> </v>
      </c>
      <c r="Q31" s="79">
        <f>SUM('Patient Collection'!AL34)</f>
        <v>0</v>
      </c>
    </row>
    <row r="32" spans="1:17" ht="12.75" customHeight="1" x14ac:dyDescent="0.25">
      <c r="A32" s="64"/>
      <c r="B32" s="953"/>
      <c r="C32" s="956" t="s">
        <v>606</v>
      </c>
      <c r="D32" s="957"/>
      <c r="E32" s="957"/>
      <c r="F32" s="957"/>
      <c r="G32" s="957"/>
      <c r="H32" s="957"/>
      <c r="I32" s="957"/>
      <c r="J32" s="957"/>
      <c r="K32" s="957"/>
      <c r="L32" s="957"/>
      <c r="M32" s="957"/>
      <c r="N32" s="957"/>
      <c r="O32" s="77" t="str">
        <f t="shared" si="0"/>
        <v xml:space="preserve"> </v>
      </c>
      <c r="P32" s="80" t="str">
        <f>IF(Q32=0," ",COUNTIFS('Patient Collection'!O29:AH29,"1",'Patient Collection'!O33:AH33,"4"))</f>
        <v xml:space="preserve"> </v>
      </c>
      <c r="Q32" s="79">
        <f>SUM('Patient Collection'!AL34)</f>
        <v>0</v>
      </c>
    </row>
    <row r="33" spans="1:17" ht="12.75" customHeight="1" x14ac:dyDescent="0.25">
      <c r="A33" s="64"/>
      <c r="B33" s="953"/>
      <c r="C33" s="956" t="s">
        <v>607</v>
      </c>
      <c r="D33" s="957"/>
      <c r="E33" s="957"/>
      <c r="F33" s="957"/>
      <c r="G33" s="957"/>
      <c r="H33" s="957"/>
      <c r="I33" s="957"/>
      <c r="J33" s="957"/>
      <c r="K33" s="957"/>
      <c r="L33" s="957"/>
      <c r="M33" s="957"/>
      <c r="N33" s="957"/>
      <c r="O33" s="77" t="str">
        <f t="shared" si="0"/>
        <v xml:space="preserve"> </v>
      </c>
      <c r="P33" s="80" t="str">
        <f>IF(Q33=0," ",COUNTIFS('Patient Collection'!O29:AH29,"1",'Patient Collection'!O33:AH33,"5"))</f>
        <v xml:space="preserve"> </v>
      </c>
      <c r="Q33" s="79">
        <f>SUM('Patient Collection'!AL34)</f>
        <v>0</v>
      </c>
    </row>
    <row r="34" spans="1:17" ht="12.75" customHeight="1" x14ac:dyDescent="0.25">
      <c r="A34" s="64"/>
      <c r="B34" s="953"/>
      <c r="C34" s="956" t="s">
        <v>608</v>
      </c>
      <c r="D34" s="957"/>
      <c r="E34" s="957"/>
      <c r="F34" s="957"/>
      <c r="G34" s="957"/>
      <c r="H34" s="957"/>
      <c r="I34" s="957"/>
      <c r="J34" s="957"/>
      <c r="K34" s="957"/>
      <c r="L34" s="957"/>
      <c r="M34" s="957"/>
      <c r="N34" s="957"/>
      <c r="O34" s="77" t="str">
        <f t="shared" si="0"/>
        <v xml:space="preserve"> </v>
      </c>
      <c r="P34" s="80" t="str">
        <f>IF(Q34=0," ",COUNTIFS('Patient Collection'!O29:AH29,"1",'Patient Collection'!O33:AH33,"6"))</f>
        <v xml:space="preserve"> </v>
      </c>
      <c r="Q34" s="79">
        <f>SUM('Patient Collection'!AL34)</f>
        <v>0</v>
      </c>
    </row>
    <row r="35" spans="1:17" ht="12.75" customHeight="1" thickBot="1" x14ac:dyDescent="0.3">
      <c r="A35" s="64"/>
      <c r="B35" s="953"/>
      <c r="C35" s="958" t="s">
        <v>669</v>
      </c>
      <c r="D35" s="959"/>
      <c r="E35" s="959"/>
      <c r="F35" s="959"/>
      <c r="G35" s="959"/>
      <c r="H35" s="959"/>
      <c r="I35" s="959"/>
      <c r="J35" s="959"/>
      <c r="K35" s="959"/>
      <c r="L35" s="959"/>
      <c r="M35" s="959"/>
      <c r="N35" s="959"/>
      <c r="O35" s="81" t="str">
        <f t="shared" si="0"/>
        <v xml:space="preserve"> </v>
      </c>
      <c r="P35" s="82" t="str">
        <f>IF(Q35=0," ",COUNTIFS('Patient Collection'!O29:AH29,"1",'Patient Collection'!O33:AH33,"7"))</f>
        <v xml:space="preserve"> </v>
      </c>
      <c r="Q35" s="79">
        <f>SUM('Patient Collection'!AL34)</f>
        <v>0</v>
      </c>
    </row>
    <row r="36" spans="1:17" ht="25.5" customHeight="1" thickBot="1" x14ac:dyDescent="0.3">
      <c r="A36" s="64"/>
      <c r="B36" s="83">
        <v>2</v>
      </c>
      <c r="C36" s="938" t="s">
        <v>609</v>
      </c>
      <c r="D36" s="939"/>
      <c r="E36" s="939"/>
      <c r="F36" s="939"/>
      <c r="G36" s="939"/>
      <c r="H36" s="939"/>
      <c r="I36" s="939"/>
      <c r="J36" s="939"/>
      <c r="K36" s="939"/>
      <c r="L36" s="939"/>
      <c r="M36" s="939"/>
      <c r="N36" s="939"/>
      <c r="O36" s="84" t="str">
        <f>IF(Q36=0," ",SUM('Patient Collection'!AM35))</f>
        <v xml:space="preserve"> </v>
      </c>
      <c r="P36" s="85" t="str">
        <f>IF(Q36=0," ",SUM('Patient Collection'!AJ35))</f>
        <v xml:space="preserve"> </v>
      </c>
      <c r="Q36" s="86">
        <f>SUM('Patient Collection'!AL35)</f>
        <v>0</v>
      </c>
    </row>
    <row r="37" spans="1:17" ht="38.25" customHeight="1" thickBot="1" x14ac:dyDescent="0.3">
      <c r="A37" s="64"/>
      <c r="B37" s="87">
        <v>3</v>
      </c>
      <c r="C37" s="607" t="s">
        <v>688</v>
      </c>
      <c r="D37" s="960"/>
      <c r="E37" s="960"/>
      <c r="F37" s="960"/>
      <c r="G37" s="960"/>
      <c r="H37" s="960"/>
      <c r="I37" s="960"/>
      <c r="J37" s="960"/>
      <c r="K37" s="960"/>
      <c r="L37" s="960"/>
      <c r="M37" s="960"/>
      <c r="N37" s="960"/>
      <c r="O37" s="88" t="str">
        <f>IF(Q37=0," ",SUM('Patient Collection'!AM37))</f>
        <v xml:space="preserve"> </v>
      </c>
      <c r="P37" s="89" t="str">
        <f>IF(Q37=0," ",SUM('Patient Collection'!AJ37))</f>
        <v xml:space="preserve"> </v>
      </c>
      <c r="Q37" s="90">
        <f>SUM('Patient Collection'!AL37)</f>
        <v>0</v>
      </c>
    </row>
    <row r="38" spans="1:17" ht="25.5" customHeight="1" x14ac:dyDescent="0.25">
      <c r="A38" s="64"/>
      <c r="B38" s="91">
        <v>4</v>
      </c>
      <c r="C38" s="570" t="s">
        <v>610</v>
      </c>
      <c r="D38" s="961"/>
      <c r="E38" s="961"/>
      <c r="F38" s="961"/>
      <c r="G38" s="961"/>
      <c r="H38" s="961"/>
      <c r="I38" s="961"/>
      <c r="J38" s="961"/>
      <c r="K38" s="961"/>
      <c r="L38" s="961"/>
      <c r="M38" s="961"/>
      <c r="N38" s="961"/>
      <c r="O38" s="92" t="str">
        <f>IF(Q38=0," ",SUM('Patient Collection'!AM38))</f>
        <v xml:space="preserve"> </v>
      </c>
      <c r="P38" s="93" t="str">
        <f>IF(Q38=0," ",SUM('Patient Collection'!AJ38))</f>
        <v xml:space="preserve"> </v>
      </c>
      <c r="Q38" s="94">
        <f>SUM('Patient Collection'!AL38)</f>
        <v>0</v>
      </c>
    </row>
    <row r="39" spans="1:17" ht="26.4" customHeight="1" thickBot="1" x14ac:dyDescent="0.3">
      <c r="A39" s="64"/>
      <c r="B39" s="95">
        <v>4.0999999999999996</v>
      </c>
      <c r="C39" s="962" t="s">
        <v>611</v>
      </c>
      <c r="D39" s="963"/>
      <c r="E39" s="963"/>
      <c r="F39" s="963"/>
      <c r="G39" s="963"/>
      <c r="H39" s="963"/>
      <c r="I39" s="963"/>
      <c r="J39" s="963"/>
      <c r="K39" s="963"/>
      <c r="L39" s="963"/>
      <c r="M39" s="963"/>
      <c r="N39" s="963"/>
      <c r="O39" s="96" t="str">
        <f>IF(Q39=0," ",SUM('Patient Collection'!AM39))</f>
        <v xml:space="preserve"> </v>
      </c>
      <c r="P39" s="97" t="str">
        <f>IF(Q39=0," ",SUM('Patient Collection'!AJ39))</f>
        <v xml:space="preserve"> </v>
      </c>
      <c r="Q39" s="98">
        <f>SUM('Patient Collection'!AL39)</f>
        <v>0</v>
      </c>
    </row>
    <row r="40" spans="1:17" ht="25.5" customHeight="1" x14ac:dyDescent="0.25">
      <c r="A40" s="64"/>
      <c r="B40" s="972">
        <v>5</v>
      </c>
      <c r="C40" s="969" t="s">
        <v>615</v>
      </c>
      <c r="D40" s="970"/>
      <c r="E40" s="970"/>
      <c r="F40" s="970"/>
      <c r="G40" s="970"/>
      <c r="H40" s="970"/>
      <c r="I40" s="970"/>
      <c r="J40" s="970"/>
      <c r="K40" s="970"/>
      <c r="L40" s="970"/>
      <c r="M40" s="970"/>
      <c r="N40" s="971"/>
      <c r="O40" s="424" t="str">
        <f>IF(Q40=0," ",SUM('Patient Collection'!AM44))</f>
        <v xml:space="preserve"> </v>
      </c>
      <c r="P40" s="425" t="str">
        <f>IF(Q40=0," ",SUM('Patient Collection'!AJ44))</f>
        <v xml:space="preserve"> </v>
      </c>
      <c r="Q40" s="426">
        <f>SUM('Patient Collection'!AL44)</f>
        <v>0</v>
      </c>
    </row>
    <row r="41" spans="1:17" x14ac:dyDescent="0.25">
      <c r="A41" s="64"/>
      <c r="B41" s="973"/>
      <c r="C41" s="964" t="s">
        <v>612</v>
      </c>
      <c r="D41" s="965"/>
      <c r="E41" s="965"/>
      <c r="F41" s="965"/>
      <c r="G41" s="965"/>
      <c r="H41" s="965"/>
      <c r="I41" s="965"/>
      <c r="J41" s="965"/>
      <c r="K41" s="965"/>
      <c r="L41" s="965"/>
      <c r="M41" s="965"/>
      <c r="N41" s="965"/>
      <c r="O41" s="455" t="str">
        <f>IF(Q41=0," ",SUM('Patient Collection'!AM40))</f>
        <v xml:space="preserve"> </v>
      </c>
      <c r="P41" s="456" t="str">
        <f>IF(Q41=0," ",SUM('Patient Collection'!AJ40))</f>
        <v xml:space="preserve"> </v>
      </c>
      <c r="Q41" s="457">
        <f>SUM('Patient Collection'!AL40)</f>
        <v>0</v>
      </c>
    </row>
    <row r="42" spans="1:17" ht="25.5" customHeight="1" x14ac:dyDescent="0.25">
      <c r="A42" s="64"/>
      <c r="B42" s="952">
        <v>5.0999999999999996</v>
      </c>
      <c r="C42" s="956" t="s">
        <v>613</v>
      </c>
      <c r="D42" s="957"/>
      <c r="E42" s="957"/>
      <c r="F42" s="957"/>
      <c r="G42" s="957"/>
      <c r="H42" s="957"/>
      <c r="I42" s="957"/>
      <c r="J42" s="957"/>
      <c r="K42" s="957"/>
      <c r="L42" s="957"/>
      <c r="M42" s="957"/>
      <c r="N42" s="957"/>
      <c r="O42" s="99" t="str">
        <f>IF(Q42=0," ",SUM('Patient Collection'!AM42))</f>
        <v xml:space="preserve"> </v>
      </c>
      <c r="P42" s="78" t="str">
        <f>IF(Q42=0," ",SUM('Patient Collection'!AJ42))</f>
        <v xml:space="preserve"> </v>
      </c>
      <c r="Q42" s="100">
        <f>SUM('Patient Collection'!AL42)</f>
        <v>0</v>
      </c>
    </row>
    <row r="43" spans="1:17" ht="25.5" customHeight="1" thickBot="1" x14ac:dyDescent="0.3">
      <c r="A43" s="64"/>
      <c r="B43" s="966"/>
      <c r="C43" s="967" t="s">
        <v>614</v>
      </c>
      <c r="D43" s="968"/>
      <c r="E43" s="968"/>
      <c r="F43" s="968"/>
      <c r="G43" s="968"/>
      <c r="H43" s="968"/>
      <c r="I43" s="968"/>
      <c r="J43" s="968"/>
      <c r="K43" s="968"/>
      <c r="L43" s="968"/>
      <c r="M43" s="968"/>
      <c r="N43" s="968"/>
      <c r="O43" s="101" t="str">
        <f>IF(Q43=0," ",SUM('Patient Collection'!AM43))</f>
        <v xml:space="preserve"> </v>
      </c>
      <c r="P43" s="102" t="str">
        <f>IF(Q43=0," ",SUM('Patient Collection'!AJ43))</f>
        <v xml:space="preserve"> </v>
      </c>
      <c r="Q43" s="103">
        <f>SUM('Patient Collection'!AL43)</f>
        <v>0</v>
      </c>
    </row>
    <row r="44" spans="1:17" ht="12.75" customHeight="1" x14ac:dyDescent="0.25">
      <c r="A44" s="64"/>
      <c r="B44" s="91">
        <v>6</v>
      </c>
      <c r="C44" s="570" t="s">
        <v>616</v>
      </c>
      <c r="D44" s="961"/>
      <c r="E44" s="961"/>
      <c r="F44" s="961"/>
      <c r="G44" s="961"/>
      <c r="H44" s="961"/>
      <c r="I44" s="961"/>
      <c r="J44" s="961"/>
      <c r="K44" s="961"/>
      <c r="L44" s="961"/>
      <c r="M44" s="961"/>
      <c r="N44" s="961"/>
      <c r="O44" s="92" t="str">
        <f>IF(Q44=0," ",SUM('Patient Collection'!AM45))</f>
        <v xml:space="preserve"> </v>
      </c>
      <c r="P44" s="93" t="str">
        <f>IF(Q44=0," ",SUM('Patient Collection'!AJ45))</f>
        <v xml:space="preserve"> </v>
      </c>
      <c r="Q44" s="94">
        <f>SUM('Patient Collection'!AL45)</f>
        <v>0</v>
      </c>
    </row>
    <row r="45" spans="1:17" ht="25.5" customHeight="1" x14ac:dyDescent="0.25">
      <c r="A45" s="64"/>
      <c r="B45" s="975">
        <v>6.1</v>
      </c>
      <c r="C45" s="571" t="s">
        <v>617</v>
      </c>
      <c r="D45" s="977"/>
      <c r="E45" s="977"/>
      <c r="F45" s="977"/>
      <c r="G45" s="977"/>
      <c r="H45" s="977"/>
      <c r="I45" s="977"/>
      <c r="J45" s="977"/>
      <c r="K45" s="977"/>
      <c r="L45" s="977"/>
      <c r="M45" s="977"/>
      <c r="N45" s="977"/>
      <c r="O45" s="104" t="str">
        <f>IF(Q45=0," ",SUM('Patient Collection'!AM47))</f>
        <v xml:space="preserve"> </v>
      </c>
      <c r="P45" s="105" t="str">
        <f>IF(Q45=0," ",SUM('Patient Collection'!AJ47))</f>
        <v xml:space="preserve"> </v>
      </c>
      <c r="Q45" s="106">
        <f>SUM('Patient Collection'!AL47)</f>
        <v>0</v>
      </c>
    </row>
    <row r="46" spans="1:17" ht="25.5" customHeight="1" thickBot="1" x14ac:dyDescent="0.3">
      <c r="A46" s="64"/>
      <c r="B46" s="976"/>
      <c r="C46" s="978" t="s">
        <v>618</v>
      </c>
      <c r="D46" s="979"/>
      <c r="E46" s="979"/>
      <c r="F46" s="979"/>
      <c r="G46" s="979"/>
      <c r="H46" s="979"/>
      <c r="I46" s="979"/>
      <c r="J46" s="979"/>
      <c r="K46" s="979"/>
      <c r="L46" s="979"/>
      <c r="M46" s="979"/>
      <c r="N46" s="979"/>
      <c r="O46" s="107" t="str">
        <f>IF(Q46=0," ",SUM('Patient Collection'!AM48))</f>
        <v xml:space="preserve"> </v>
      </c>
      <c r="P46" s="108" t="str">
        <f>IF(Q46=0," ",SUM('Patient Collection'!AJ48))</f>
        <v xml:space="preserve"> </v>
      </c>
      <c r="Q46" s="109">
        <f>SUM('Patient Collection'!AL48)</f>
        <v>0</v>
      </c>
    </row>
    <row r="47" spans="1:17" ht="12.75" customHeight="1" thickBot="1" x14ac:dyDescent="0.3">
      <c r="A47" s="64"/>
      <c r="B47" s="87">
        <v>7</v>
      </c>
      <c r="C47" s="980" t="s">
        <v>619</v>
      </c>
      <c r="D47" s="981"/>
      <c r="E47" s="981"/>
      <c r="F47" s="981"/>
      <c r="G47" s="981"/>
      <c r="H47" s="981"/>
      <c r="I47" s="981"/>
      <c r="J47" s="981"/>
      <c r="K47" s="981"/>
      <c r="L47" s="981"/>
      <c r="M47" s="981"/>
      <c r="N47" s="981"/>
      <c r="O47" s="88" t="str">
        <f>IF(Q47=0," ",SUM('Patient Collection'!AM49))</f>
        <v xml:space="preserve"> </v>
      </c>
      <c r="P47" s="89" t="str">
        <f>IF(Q47=0," ",SUM('Patient Collection'!AJ49))</f>
        <v xml:space="preserve"> </v>
      </c>
      <c r="Q47" s="90">
        <f>SUM('Patient Collection'!AL49)</f>
        <v>0</v>
      </c>
    </row>
    <row r="48" spans="1:17" ht="25.5" customHeight="1" thickBot="1" x14ac:dyDescent="0.3">
      <c r="A48" s="64"/>
      <c r="B48" s="83">
        <v>8</v>
      </c>
      <c r="C48" s="938" t="s">
        <v>489</v>
      </c>
      <c r="D48" s="939"/>
      <c r="E48" s="939"/>
      <c r="F48" s="939"/>
      <c r="G48" s="939"/>
      <c r="H48" s="939"/>
      <c r="I48" s="939"/>
      <c r="J48" s="939"/>
      <c r="K48" s="939"/>
      <c r="L48" s="939"/>
      <c r="M48" s="939"/>
      <c r="N48" s="939"/>
      <c r="O48" s="84" t="str">
        <f>IF(Q48=0," ",SUM('Patient Collection'!AM51))</f>
        <v xml:space="preserve"> </v>
      </c>
      <c r="P48" s="85" t="str">
        <f>IF(Q48=0," ",SUM('Patient Collection'!AJ51))</f>
        <v xml:space="preserve"> </v>
      </c>
      <c r="Q48" s="86">
        <f>SUM('Patient Collection'!AL51)</f>
        <v>0</v>
      </c>
    </row>
    <row r="49" spans="1:17" ht="12.75" customHeight="1" thickBot="1" x14ac:dyDescent="0.3">
      <c r="A49" s="64"/>
      <c r="B49" s="87">
        <v>9</v>
      </c>
      <c r="C49" s="607" t="s">
        <v>655</v>
      </c>
      <c r="D49" s="960"/>
      <c r="E49" s="960"/>
      <c r="F49" s="960"/>
      <c r="G49" s="960"/>
      <c r="H49" s="960"/>
      <c r="I49" s="960"/>
      <c r="J49" s="960"/>
      <c r="K49" s="960"/>
      <c r="L49" s="960"/>
      <c r="M49" s="960"/>
      <c r="N49" s="960"/>
      <c r="O49" s="88" t="str">
        <f>IF(Q49=0," ",SUM('Patient Collection'!AM53))</f>
        <v xml:space="preserve"> </v>
      </c>
      <c r="P49" s="89" t="str">
        <f>IF(Q49=0," ",SUM('Patient Collection'!AJ53))</f>
        <v xml:space="preserve"> </v>
      </c>
      <c r="Q49" s="90">
        <f>SUM('Patient Collection'!AL53)</f>
        <v>0</v>
      </c>
    </row>
    <row r="50" spans="1:17" ht="25.5" customHeight="1" thickBot="1" x14ac:dyDescent="0.3">
      <c r="A50" s="64"/>
      <c r="B50" s="110">
        <v>10</v>
      </c>
      <c r="C50" s="760" t="s">
        <v>620</v>
      </c>
      <c r="D50" s="974"/>
      <c r="E50" s="974"/>
      <c r="F50" s="974"/>
      <c r="G50" s="974"/>
      <c r="H50" s="974"/>
      <c r="I50" s="974"/>
      <c r="J50" s="974"/>
      <c r="K50" s="974"/>
      <c r="L50" s="974"/>
      <c r="M50" s="974"/>
      <c r="N50" s="974"/>
      <c r="O50" s="107" t="str">
        <f>IF(Q50=0," ",SUM('Patient Collection'!AM55))</f>
        <v xml:space="preserve"> </v>
      </c>
      <c r="P50" s="108" t="str">
        <f>IF(Q50=0," ",SUM('Patient Collection'!AJ55))</f>
        <v xml:space="preserve"> </v>
      </c>
      <c r="Q50" s="109">
        <f>SUM('Patient Collection'!AL55)</f>
        <v>0</v>
      </c>
    </row>
    <row r="51" spans="1:17" s="111" customFormat="1" x14ac:dyDescent="0.25">
      <c r="A51" s="321"/>
      <c r="B51" s="321"/>
      <c r="C51" s="321"/>
      <c r="D51" s="321"/>
      <c r="E51" s="321"/>
      <c r="F51" s="321"/>
      <c r="G51" s="321"/>
      <c r="H51" s="321"/>
      <c r="I51" s="321"/>
      <c r="J51" s="321"/>
      <c r="K51" s="321"/>
      <c r="L51" s="321"/>
      <c r="M51" s="321"/>
      <c r="N51" s="321"/>
      <c r="O51" s="323"/>
      <c r="P51" s="323"/>
      <c r="Q51" s="323"/>
    </row>
    <row r="52" spans="1:17" s="111" customFormat="1" ht="13.8" thickBot="1" x14ac:dyDescent="0.3">
      <c r="A52" s="321"/>
      <c r="B52" s="321"/>
      <c r="C52" s="321"/>
      <c r="D52" s="321"/>
      <c r="E52" s="321"/>
      <c r="F52" s="321"/>
      <c r="G52" s="321"/>
      <c r="H52" s="321"/>
      <c r="I52" s="321"/>
      <c r="J52" s="321"/>
      <c r="K52" s="321"/>
      <c r="L52" s="321"/>
      <c r="M52" s="321"/>
      <c r="N52" s="321"/>
      <c r="O52" s="323"/>
      <c r="P52" s="323"/>
      <c r="Q52" s="323"/>
    </row>
    <row r="53" spans="1:17" ht="13.8" thickBot="1" x14ac:dyDescent="0.3">
      <c r="A53" s="64"/>
      <c r="B53" s="982" t="s">
        <v>71</v>
      </c>
      <c r="C53" s="983"/>
      <c r="D53" s="983"/>
      <c r="E53" s="983"/>
      <c r="F53" s="983"/>
      <c r="G53" s="983"/>
      <c r="H53" s="983"/>
      <c r="I53" s="983"/>
      <c r="J53" s="983"/>
      <c r="K53" s="983"/>
      <c r="L53" s="983"/>
      <c r="M53" s="983"/>
      <c r="N53" s="983"/>
      <c r="O53" s="70"/>
      <c r="P53" s="71"/>
      <c r="Q53" s="72"/>
    </row>
    <row r="54" spans="1:17" ht="13.8" thickBot="1" x14ac:dyDescent="0.3">
      <c r="A54" s="64"/>
      <c r="B54" s="87">
        <v>11</v>
      </c>
      <c r="C54" s="607" t="s">
        <v>621</v>
      </c>
      <c r="D54" s="960"/>
      <c r="E54" s="960"/>
      <c r="F54" s="960"/>
      <c r="G54" s="960"/>
      <c r="H54" s="960"/>
      <c r="I54" s="960"/>
      <c r="J54" s="960"/>
      <c r="K54" s="960"/>
      <c r="L54" s="960"/>
      <c r="M54" s="960"/>
      <c r="N54" s="960"/>
      <c r="O54" s="88" t="str">
        <f>IF(Q54=0," ",SUM('Patient Collection'!AM59))</f>
        <v xml:space="preserve"> </v>
      </c>
      <c r="P54" s="89" t="str">
        <f>IF(Q54=0," ",SUM('Patient Collection'!AJ59))</f>
        <v xml:space="preserve"> </v>
      </c>
      <c r="Q54" s="90">
        <f>SUM('Patient Collection'!AL59)</f>
        <v>0</v>
      </c>
    </row>
    <row r="55" spans="1:17" ht="25.5" customHeight="1" x14ac:dyDescent="0.25">
      <c r="A55" s="64"/>
      <c r="B55" s="91">
        <v>12</v>
      </c>
      <c r="C55" s="570" t="s">
        <v>674</v>
      </c>
      <c r="D55" s="961"/>
      <c r="E55" s="961"/>
      <c r="F55" s="961"/>
      <c r="G55" s="961"/>
      <c r="H55" s="961"/>
      <c r="I55" s="961"/>
      <c r="J55" s="961"/>
      <c r="K55" s="961"/>
      <c r="L55" s="961"/>
      <c r="M55" s="961"/>
      <c r="N55" s="961"/>
      <c r="O55" s="92" t="str">
        <f>IF(Q55=0," ",SUM('Patient Collection'!AM60))</f>
        <v xml:space="preserve"> </v>
      </c>
      <c r="P55" s="93" t="str">
        <f>IF(Q55=0," ",SUM('Patient Collection'!AJ60))</f>
        <v xml:space="preserve"> </v>
      </c>
      <c r="Q55" s="94">
        <f>SUM('Patient Collection'!AL60)</f>
        <v>0</v>
      </c>
    </row>
    <row r="56" spans="1:17" ht="25.5" customHeight="1" thickBot="1" x14ac:dyDescent="0.3">
      <c r="A56" s="64"/>
      <c r="B56" s="110">
        <v>12.1</v>
      </c>
      <c r="C56" s="760" t="s">
        <v>623</v>
      </c>
      <c r="D56" s="974"/>
      <c r="E56" s="974"/>
      <c r="F56" s="974"/>
      <c r="G56" s="974"/>
      <c r="H56" s="974"/>
      <c r="I56" s="974"/>
      <c r="J56" s="974"/>
      <c r="K56" s="974"/>
      <c r="L56" s="974"/>
      <c r="M56" s="974"/>
      <c r="N56" s="974"/>
      <c r="O56" s="107" t="str">
        <f>IF(Q56=0," ",SUM('Patient Collection'!AM61))</f>
        <v xml:space="preserve"> </v>
      </c>
      <c r="P56" s="108" t="str">
        <f>IF(Q56=0," ",SUM('Patient Collection'!AJ61))</f>
        <v xml:space="preserve"> </v>
      </c>
      <c r="Q56" s="109">
        <f>SUM('Patient Collection'!AL61)</f>
        <v>0</v>
      </c>
    </row>
    <row r="57" spans="1:17" ht="38.25" customHeight="1" x14ac:dyDescent="0.25">
      <c r="A57" s="64"/>
      <c r="B57" s="73">
        <v>13</v>
      </c>
      <c r="C57" s="984" t="s">
        <v>624</v>
      </c>
      <c r="D57" s="985"/>
      <c r="E57" s="985"/>
      <c r="F57" s="985"/>
      <c r="G57" s="985"/>
      <c r="H57" s="985"/>
      <c r="I57" s="985"/>
      <c r="J57" s="985"/>
      <c r="K57" s="985"/>
      <c r="L57" s="985"/>
      <c r="M57" s="985"/>
      <c r="N57" s="985"/>
      <c r="O57" s="74" t="str">
        <f>IF(Q57=0," ",SUM('Patient Collection'!AM62))</f>
        <v xml:space="preserve"> </v>
      </c>
      <c r="P57" s="75" t="str">
        <f>IF(Q57=0," ",SUM('Patient Collection'!AJ62))</f>
        <v xml:space="preserve"> </v>
      </c>
      <c r="Q57" s="76">
        <f>SUM('Patient Collection'!AL62)</f>
        <v>0</v>
      </c>
    </row>
    <row r="58" spans="1:17" x14ac:dyDescent="0.25">
      <c r="A58" s="64"/>
      <c r="B58" s="112">
        <v>13.1</v>
      </c>
      <c r="C58" s="986" t="s">
        <v>626</v>
      </c>
      <c r="D58" s="987"/>
      <c r="E58" s="987"/>
      <c r="F58" s="987"/>
      <c r="G58" s="987"/>
      <c r="H58" s="987"/>
      <c r="I58" s="987"/>
      <c r="J58" s="987"/>
      <c r="K58" s="987"/>
      <c r="L58" s="987"/>
      <c r="M58" s="987"/>
      <c r="N58" s="987"/>
      <c r="O58" s="99" t="str">
        <f>IF(Q58=0," ",SUM('Patient Collection'!AM63))</f>
        <v xml:space="preserve"> </v>
      </c>
      <c r="P58" s="78" t="str">
        <f>IF(Q58=0," ",SUM('Patient Collection'!AJ63))</f>
        <v xml:space="preserve"> </v>
      </c>
      <c r="Q58" s="100">
        <f>SUM('Patient Collection'!AL63)</f>
        <v>0</v>
      </c>
    </row>
    <row r="59" spans="1:17" ht="13.8" thickBot="1" x14ac:dyDescent="0.3">
      <c r="A59" s="64"/>
      <c r="B59" s="113">
        <v>13.2</v>
      </c>
      <c r="C59" s="988" t="s">
        <v>625</v>
      </c>
      <c r="D59" s="989"/>
      <c r="E59" s="989"/>
      <c r="F59" s="989"/>
      <c r="G59" s="989"/>
      <c r="H59" s="989"/>
      <c r="I59" s="989"/>
      <c r="J59" s="989"/>
      <c r="K59" s="989"/>
      <c r="L59" s="989"/>
      <c r="M59" s="989"/>
      <c r="N59" s="989"/>
      <c r="O59" s="101" t="str">
        <f>IF(Q59=0," ",SUM('Patient Collection'!AM64))</f>
        <v xml:space="preserve"> </v>
      </c>
      <c r="P59" s="102" t="str">
        <f>IF(Q59=0," ",SUM('Patient Collection'!AJ64))</f>
        <v xml:space="preserve"> </v>
      </c>
      <c r="Q59" s="103">
        <f>SUM('Patient Collection'!AL64)</f>
        <v>0</v>
      </c>
    </row>
    <row r="60" spans="1:17" s="111" customFormat="1" x14ac:dyDescent="0.25">
      <c r="A60" s="321"/>
      <c r="B60" s="321"/>
      <c r="C60" s="321"/>
      <c r="D60" s="321"/>
      <c r="E60" s="321"/>
      <c r="F60" s="321"/>
      <c r="G60" s="321"/>
      <c r="H60" s="321"/>
      <c r="I60" s="321"/>
      <c r="J60" s="321"/>
      <c r="K60" s="321"/>
      <c r="L60" s="321"/>
      <c r="M60" s="321"/>
      <c r="N60" s="321"/>
      <c r="O60" s="323"/>
      <c r="P60" s="323"/>
      <c r="Q60" s="323"/>
    </row>
    <row r="61" spans="1:17" s="111" customFormat="1" ht="13.8" thickBot="1" x14ac:dyDescent="0.3">
      <c r="A61" s="321"/>
      <c r="B61" s="321"/>
      <c r="C61" s="321"/>
      <c r="D61" s="321"/>
      <c r="E61" s="321"/>
      <c r="F61" s="321"/>
      <c r="G61" s="321"/>
      <c r="H61" s="321"/>
      <c r="I61" s="321"/>
      <c r="J61" s="321"/>
      <c r="K61" s="321"/>
      <c r="L61" s="321"/>
      <c r="M61" s="321"/>
      <c r="N61" s="321"/>
      <c r="O61" s="323"/>
      <c r="P61" s="323"/>
      <c r="Q61" s="323"/>
    </row>
    <row r="62" spans="1:17" ht="41.4" thickBot="1" x14ac:dyDescent="0.3">
      <c r="A62" s="64"/>
      <c r="B62" s="982" t="s">
        <v>276</v>
      </c>
      <c r="C62" s="983"/>
      <c r="D62" s="983"/>
      <c r="E62" s="983"/>
      <c r="F62" s="983"/>
      <c r="G62" s="983"/>
      <c r="H62" s="983"/>
      <c r="I62" s="983"/>
      <c r="J62" s="983"/>
      <c r="K62" s="983"/>
      <c r="L62" s="983"/>
      <c r="M62" s="983"/>
      <c r="N62" s="983"/>
      <c r="O62" s="70" t="s">
        <v>21</v>
      </c>
      <c r="P62" s="71" t="s">
        <v>23</v>
      </c>
      <c r="Q62" s="72" t="s">
        <v>437</v>
      </c>
    </row>
    <row r="63" spans="1:17" ht="25.5" customHeight="1" x14ac:dyDescent="0.25">
      <c r="A63" s="64"/>
      <c r="B63" s="972">
        <v>14</v>
      </c>
      <c r="C63" s="964" t="s">
        <v>443</v>
      </c>
      <c r="D63" s="965"/>
      <c r="E63" s="965"/>
      <c r="F63" s="965"/>
      <c r="G63" s="965"/>
      <c r="H63" s="965"/>
      <c r="I63" s="965"/>
      <c r="J63" s="965"/>
      <c r="K63" s="965"/>
      <c r="L63" s="965"/>
      <c r="M63" s="965"/>
      <c r="N63" s="965"/>
      <c r="O63" s="455" t="str">
        <f>IF(Q63=0," ",SUM('Patient Collection'!AM68))</f>
        <v xml:space="preserve"> </v>
      </c>
      <c r="P63" s="456" t="str">
        <f>IF(Q63=0," ",SUM('Patient Collection'!AJ68))</f>
        <v xml:space="preserve"> </v>
      </c>
      <c r="Q63" s="457">
        <f>SUM('Patient Collection'!AL68)</f>
        <v>0</v>
      </c>
    </row>
    <row r="64" spans="1:17" ht="13.8" thickBot="1" x14ac:dyDescent="0.3">
      <c r="A64" s="64"/>
      <c r="B64" s="953"/>
      <c r="C64" s="990" t="s">
        <v>438</v>
      </c>
      <c r="D64" s="990"/>
      <c r="E64" s="990"/>
      <c r="F64" s="990"/>
      <c r="G64" s="990"/>
      <c r="H64" s="990"/>
      <c r="I64" s="990"/>
      <c r="J64" s="990"/>
      <c r="K64" s="990"/>
      <c r="L64" s="990"/>
      <c r="M64" s="990"/>
      <c r="N64" s="990"/>
      <c r="O64" s="114" t="str">
        <f>IF(Q63=0,"",P64/Q64)</f>
        <v/>
      </c>
      <c r="P64" s="80" t="str">
        <f>IF(Q63=0," ",'Patient Collection'!AI105)</f>
        <v xml:space="preserve"> </v>
      </c>
      <c r="Q64" s="115" t="str">
        <f>P63</f>
        <v xml:space="preserve"> </v>
      </c>
    </row>
    <row r="65" spans="1:17" ht="12.75" customHeight="1" x14ac:dyDescent="0.25">
      <c r="A65" s="64"/>
      <c r="B65" s="993">
        <v>14.1</v>
      </c>
      <c r="C65" s="996" t="s">
        <v>422</v>
      </c>
      <c r="D65" s="997"/>
      <c r="E65" s="997"/>
      <c r="F65" s="997"/>
      <c r="G65" s="997"/>
      <c r="H65" s="997"/>
      <c r="I65" s="997"/>
      <c r="J65" s="997"/>
      <c r="K65" s="997"/>
      <c r="L65" s="997"/>
      <c r="M65" s="997"/>
      <c r="N65" s="997"/>
      <c r="O65" s="1000"/>
      <c r="P65" s="1001"/>
      <c r="Q65" s="1002"/>
    </row>
    <row r="66" spans="1:17" ht="12.75" customHeight="1" thickBot="1" x14ac:dyDescent="0.3">
      <c r="A66" s="64"/>
      <c r="B66" s="994"/>
      <c r="C66" s="998" t="s">
        <v>291</v>
      </c>
      <c r="D66" s="999"/>
      <c r="E66" s="999"/>
      <c r="F66" s="999"/>
      <c r="G66" s="999"/>
      <c r="H66" s="999"/>
      <c r="I66" s="999"/>
      <c r="J66" s="999"/>
      <c r="K66" s="999"/>
      <c r="L66" s="999"/>
      <c r="M66" s="999"/>
      <c r="N66" s="999"/>
      <c r="O66" s="116" t="str">
        <f>IF(Q66=0,"",P66/Q66)</f>
        <v/>
      </c>
      <c r="P66" s="117" t="str">
        <f>IF(Q66=0,"",'Patient Collection'!AS105)</f>
        <v/>
      </c>
      <c r="Q66" s="100">
        <f>'Patient Collection'!AP105</f>
        <v>0</v>
      </c>
    </row>
    <row r="67" spans="1:17" ht="12.75" customHeight="1" x14ac:dyDescent="0.25">
      <c r="A67" s="64"/>
      <c r="B67" s="994"/>
      <c r="C67" s="996" t="s">
        <v>423</v>
      </c>
      <c r="D67" s="997"/>
      <c r="E67" s="997"/>
      <c r="F67" s="997"/>
      <c r="G67" s="997"/>
      <c r="H67" s="997"/>
      <c r="I67" s="997"/>
      <c r="J67" s="997"/>
      <c r="K67" s="997"/>
      <c r="L67" s="997"/>
      <c r="M67" s="997"/>
      <c r="N67" s="997"/>
      <c r="O67" s="1000"/>
      <c r="P67" s="1001"/>
      <c r="Q67" s="1002"/>
    </row>
    <row r="68" spans="1:17" ht="12.75" customHeight="1" thickBot="1" x14ac:dyDescent="0.3">
      <c r="A68" s="64"/>
      <c r="B68" s="994"/>
      <c r="C68" s="998" t="s">
        <v>291</v>
      </c>
      <c r="D68" s="999"/>
      <c r="E68" s="999"/>
      <c r="F68" s="999"/>
      <c r="G68" s="999"/>
      <c r="H68" s="999"/>
      <c r="I68" s="999"/>
      <c r="J68" s="999"/>
      <c r="K68" s="999"/>
      <c r="L68" s="999"/>
      <c r="M68" s="999"/>
      <c r="N68" s="999"/>
      <c r="O68" s="116" t="str">
        <f>IF(Q68=0,"",P68/Q68)</f>
        <v/>
      </c>
      <c r="P68" s="117" t="str">
        <f>IF(Q68=0,"",'Patient Collection'!AS106)</f>
        <v/>
      </c>
      <c r="Q68" s="100">
        <f>'Patient Collection'!AP106</f>
        <v>0</v>
      </c>
    </row>
    <row r="69" spans="1:17" ht="12.75" customHeight="1" x14ac:dyDescent="0.25">
      <c r="A69" s="64"/>
      <c r="B69" s="994"/>
      <c r="C69" s="996" t="s">
        <v>424</v>
      </c>
      <c r="D69" s="997"/>
      <c r="E69" s="997"/>
      <c r="F69" s="997"/>
      <c r="G69" s="997"/>
      <c r="H69" s="997"/>
      <c r="I69" s="997"/>
      <c r="J69" s="997"/>
      <c r="K69" s="997"/>
      <c r="L69" s="997"/>
      <c r="M69" s="997"/>
      <c r="N69" s="997"/>
      <c r="O69" s="1000"/>
      <c r="P69" s="1001"/>
      <c r="Q69" s="1002"/>
    </row>
    <row r="70" spans="1:17" ht="12.75" customHeight="1" thickBot="1" x14ac:dyDescent="0.3">
      <c r="A70" s="64"/>
      <c r="B70" s="994"/>
      <c r="C70" s="998" t="s">
        <v>291</v>
      </c>
      <c r="D70" s="999"/>
      <c r="E70" s="999"/>
      <c r="F70" s="999"/>
      <c r="G70" s="999"/>
      <c r="H70" s="999"/>
      <c r="I70" s="999"/>
      <c r="J70" s="999"/>
      <c r="K70" s="999"/>
      <c r="L70" s="999"/>
      <c r="M70" s="999"/>
      <c r="N70" s="999"/>
      <c r="O70" s="116" t="str">
        <f>IF(Q68=0,"",P70/Q70)</f>
        <v/>
      </c>
      <c r="P70" s="117" t="str">
        <f>IF(Q70=0,"",'Patient Collection'!AS107)</f>
        <v/>
      </c>
      <c r="Q70" s="100">
        <f>'Patient Collection'!AP107</f>
        <v>0</v>
      </c>
    </row>
    <row r="71" spans="1:17" ht="12.75" customHeight="1" x14ac:dyDescent="0.25">
      <c r="A71" s="64"/>
      <c r="B71" s="994"/>
      <c r="C71" s="996" t="s">
        <v>425</v>
      </c>
      <c r="D71" s="997"/>
      <c r="E71" s="997"/>
      <c r="F71" s="997"/>
      <c r="G71" s="997"/>
      <c r="H71" s="997"/>
      <c r="I71" s="997"/>
      <c r="J71" s="997"/>
      <c r="K71" s="997"/>
      <c r="L71" s="997"/>
      <c r="M71" s="997"/>
      <c r="N71" s="997"/>
      <c r="O71" s="1000"/>
      <c r="P71" s="1001"/>
      <c r="Q71" s="1002"/>
    </row>
    <row r="72" spans="1:17" ht="12.75" customHeight="1" thickBot="1" x14ac:dyDescent="0.3">
      <c r="A72" s="64"/>
      <c r="B72" s="994"/>
      <c r="C72" s="998" t="s">
        <v>291</v>
      </c>
      <c r="D72" s="999"/>
      <c r="E72" s="999"/>
      <c r="F72" s="999"/>
      <c r="G72" s="999"/>
      <c r="H72" s="999"/>
      <c r="I72" s="999"/>
      <c r="J72" s="999"/>
      <c r="K72" s="999"/>
      <c r="L72" s="999"/>
      <c r="M72" s="999"/>
      <c r="N72" s="999"/>
      <c r="O72" s="116" t="str">
        <f>IF(Q72=0,"",P72/Q72)</f>
        <v/>
      </c>
      <c r="P72" s="117" t="str">
        <f>IF(Q72=0,"",'Patient Collection'!AS108)</f>
        <v/>
      </c>
      <c r="Q72" s="100">
        <f>'Patient Collection'!AP108</f>
        <v>0</v>
      </c>
    </row>
    <row r="73" spans="1:17" ht="12.75" customHeight="1" x14ac:dyDescent="0.25">
      <c r="A73" s="64"/>
      <c r="B73" s="994"/>
      <c r="C73" s="996" t="s">
        <v>426</v>
      </c>
      <c r="D73" s="997"/>
      <c r="E73" s="997"/>
      <c r="F73" s="997"/>
      <c r="G73" s="997"/>
      <c r="H73" s="997"/>
      <c r="I73" s="997"/>
      <c r="J73" s="997"/>
      <c r="K73" s="997"/>
      <c r="L73" s="997"/>
      <c r="M73" s="997"/>
      <c r="N73" s="997"/>
      <c r="O73" s="1000"/>
      <c r="P73" s="1001"/>
      <c r="Q73" s="1002"/>
    </row>
    <row r="74" spans="1:17" ht="12.75" customHeight="1" thickBot="1" x14ac:dyDescent="0.3">
      <c r="A74" s="64"/>
      <c r="B74" s="994"/>
      <c r="C74" s="998" t="s">
        <v>291</v>
      </c>
      <c r="D74" s="999"/>
      <c r="E74" s="999"/>
      <c r="F74" s="999"/>
      <c r="G74" s="999"/>
      <c r="H74" s="999"/>
      <c r="I74" s="999"/>
      <c r="J74" s="999"/>
      <c r="K74" s="999"/>
      <c r="L74" s="999"/>
      <c r="M74" s="999"/>
      <c r="N74" s="999"/>
      <c r="O74" s="116" t="str">
        <f>IF(Q74=0,"",P74/Q74)</f>
        <v/>
      </c>
      <c r="P74" s="117" t="str">
        <f>IF(Q74=0,"",'Patient Collection'!AS109)</f>
        <v/>
      </c>
      <c r="Q74" s="100">
        <f>'Patient Collection'!AP109</f>
        <v>0</v>
      </c>
    </row>
    <row r="75" spans="1:17" ht="12.75" customHeight="1" x14ac:dyDescent="0.25">
      <c r="A75" s="64"/>
      <c r="B75" s="994"/>
      <c r="C75" s="996" t="s">
        <v>427</v>
      </c>
      <c r="D75" s="997"/>
      <c r="E75" s="997"/>
      <c r="F75" s="997"/>
      <c r="G75" s="997"/>
      <c r="H75" s="997"/>
      <c r="I75" s="997"/>
      <c r="J75" s="997"/>
      <c r="K75" s="997"/>
      <c r="L75" s="997"/>
      <c r="M75" s="997"/>
      <c r="N75" s="997"/>
      <c r="O75" s="1000"/>
      <c r="P75" s="1001"/>
      <c r="Q75" s="1002"/>
    </row>
    <row r="76" spans="1:17" ht="12.75" customHeight="1" thickBot="1" x14ac:dyDescent="0.3">
      <c r="A76" s="64"/>
      <c r="B76" s="995"/>
      <c r="C76" s="1003" t="s">
        <v>291</v>
      </c>
      <c r="D76" s="1004"/>
      <c r="E76" s="1004"/>
      <c r="F76" s="1004"/>
      <c r="G76" s="1004"/>
      <c r="H76" s="1004"/>
      <c r="I76" s="1004"/>
      <c r="J76" s="1004"/>
      <c r="K76" s="1004"/>
      <c r="L76" s="1004"/>
      <c r="M76" s="1004"/>
      <c r="N76" s="1004"/>
      <c r="O76" s="118" t="str">
        <f>IF(Q76=0,"",P76/Q76)</f>
        <v/>
      </c>
      <c r="P76" s="119" t="str">
        <f>IF(Q76=0,"",'Patient Collection'!AS110)</f>
        <v/>
      </c>
      <c r="Q76" s="103">
        <f>'Patient Collection'!AP110</f>
        <v>0</v>
      </c>
    </row>
    <row r="77" spans="1:17" x14ac:dyDescent="0.25">
      <c r="A77" s="64"/>
      <c r="B77" s="64"/>
      <c r="C77" s="64"/>
      <c r="D77" s="64"/>
      <c r="E77" s="64"/>
      <c r="F77" s="64"/>
      <c r="G77" s="64"/>
      <c r="H77" s="64"/>
      <c r="I77" s="64"/>
      <c r="J77" s="64"/>
      <c r="K77" s="64"/>
      <c r="L77" s="64"/>
      <c r="M77" s="64"/>
      <c r="N77" s="64"/>
      <c r="O77" s="65"/>
      <c r="P77" s="65"/>
      <c r="Q77" s="65"/>
    </row>
    <row r="78" spans="1:17" x14ac:dyDescent="0.25">
      <c r="A78" s="64"/>
      <c r="B78" s="917" t="s">
        <v>691</v>
      </c>
      <c r="C78" s="1008"/>
      <c r="D78" s="1008"/>
      <c r="E78" s="1008"/>
      <c r="F78" s="1008"/>
      <c r="G78" s="1008"/>
      <c r="H78" s="1008"/>
      <c r="I78" s="1008"/>
      <c r="J78" s="1008"/>
      <c r="K78" s="1008"/>
      <c r="L78" s="1008"/>
      <c r="M78" s="1008"/>
      <c r="N78" s="1008"/>
      <c r="O78" s="1008"/>
      <c r="P78" s="1008"/>
      <c r="Q78" s="1008"/>
    </row>
    <row r="79" spans="1:17" x14ac:dyDescent="0.25">
      <c r="A79" s="64"/>
      <c r="B79" s="64"/>
      <c r="C79" s="64"/>
      <c r="D79" s="64"/>
      <c r="E79" s="64"/>
      <c r="F79" s="64"/>
      <c r="G79" s="64"/>
      <c r="H79" s="64"/>
      <c r="I79" s="64"/>
      <c r="J79" s="64"/>
      <c r="K79" s="64"/>
      <c r="L79" s="64"/>
      <c r="M79" s="64"/>
      <c r="N79" s="64"/>
      <c r="O79" s="65"/>
      <c r="P79" s="65"/>
      <c r="Q79" s="65"/>
    </row>
    <row r="80" spans="1:17" ht="13.8" thickBot="1" x14ac:dyDescent="0.3">
      <c r="A80" s="64"/>
      <c r="B80" s="64"/>
      <c r="C80" s="64"/>
      <c r="D80" s="64"/>
      <c r="E80" s="64"/>
      <c r="F80" s="64"/>
      <c r="G80" s="64"/>
      <c r="H80" s="64"/>
      <c r="I80" s="64"/>
      <c r="J80" s="64"/>
      <c r="K80" s="64"/>
      <c r="L80" s="64"/>
      <c r="M80" s="64"/>
      <c r="N80" s="64"/>
      <c r="O80" s="65"/>
      <c r="P80" s="65"/>
      <c r="Q80" s="65"/>
    </row>
    <row r="81" spans="1:17" s="121" customFormat="1" ht="27" customHeight="1" x14ac:dyDescent="0.3">
      <c r="A81" s="322"/>
      <c r="B81" s="1005" t="s">
        <v>433</v>
      </c>
      <c r="C81" s="1006"/>
      <c r="D81" s="1006"/>
      <c r="E81" s="1006"/>
      <c r="F81" s="1006"/>
      <c r="G81" s="1006"/>
      <c r="H81" s="1006"/>
      <c r="I81" s="1006"/>
      <c r="J81" s="1006"/>
      <c r="K81" s="1006"/>
      <c r="L81" s="1006"/>
      <c r="M81" s="1006"/>
      <c r="N81" s="1006"/>
      <c r="O81" s="1006"/>
      <c r="P81" s="1006"/>
      <c r="Q81" s="1007"/>
    </row>
    <row r="82" spans="1:17" s="121" customFormat="1" ht="65.25" customHeight="1" thickBot="1" x14ac:dyDescent="0.35">
      <c r="A82" s="322"/>
      <c r="B82" s="692" t="s">
        <v>697</v>
      </c>
      <c r="C82" s="693"/>
      <c r="D82" s="693"/>
      <c r="E82" s="693"/>
      <c r="F82" s="693"/>
      <c r="G82" s="693"/>
      <c r="H82" s="693"/>
      <c r="I82" s="693"/>
      <c r="J82" s="693"/>
      <c r="K82" s="693"/>
      <c r="L82" s="693"/>
      <c r="M82" s="693"/>
      <c r="N82" s="693"/>
      <c r="O82" s="693"/>
      <c r="P82" s="693"/>
      <c r="Q82" s="694"/>
    </row>
    <row r="83" spans="1:17" s="121" customFormat="1" x14ac:dyDescent="0.25">
      <c r="A83" s="322"/>
      <c r="B83" s="64"/>
      <c r="C83" s="64"/>
      <c r="D83" s="64"/>
      <c r="E83" s="64"/>
      <c r="F83" s="64"/>
      <c r="G83" s="64"/>
      <c r="H83" s="64"/>
      <c r="I83" s="64"/>
      <c r="J83" s="64"/>
      <c r="K83" s="64"/>
      <c r="L83" s="64"/>
      <c r="M83" s="64"/>
      <c r="N83" s="64"/>
      <c r="O83" s="65"/>
      <c r="P83" s="322"/>
      <c r="Q83" s="322"/>
    </row>
    <row r="84" spans="1:17" s="121" customFormat="1" x14ac:dyDescent="0.25">
      <c r="A84" s="322"/>
      <c r="B84" s="64"/>
      <c r="C84" s="64"/>
      <c r="D84" s="64"/>
      <c r="E84" s="64"/>
      <c r="F84" s="64"/>
      <c r="G84" s="64"/>
      <c r="H84" s="64"/>
      <c r="I84" s="64"/>
      <c r="J84" s="64"/>
      <c r="K84" s="64"/>
      <c r="L84" s="64"/>
      <c r="M84" s="64"/>
      <c r="N84" s="64"/>
      <c r="O84" s="65"/>
      <c r="P84" s="322"/>
      <c r="Q84" s="322"/>
    </row>
    <row r="85" spans="1:17" s="121" customFormat="1" ht="14.25" customHeight="1" x14ac:dyDescent="0.3">
      <c r="A85" s="322"/>
      <c r="B85" s="991" t="s">
        <v>316</v>
      </c>
      <c r="C85" s="991"/>
      <c r="D85" s="991"/>
      <c r="E85" s="991"/>
      <c r="F85" s="991"/>
      <c r="G85" s="991"/>
      <c r="H85" s="991"/>
      <c r="I85" s="991"/>
      <c r="J85" s="991"/>
      <c r="K85" s="991"/>
      <c r="L85" s="991"/>
      <c r="M85" s="991"/>
      <c r="N85" s="991"/>
      <c r="O85" s="991"/>
      <c r="P85" s="991"/>
      <c r="Q85" s="991"/>
    </row>
    <row r="86" spans="1:17" s="121" customFormat="1" x14ac:dyDescent="0.25">
      <c r="A86" s="322"/>
      <c r="B86" s="64"/>
      <c r="C86" s="64"/>
      <c r="D86" s="64"/>
      <c r="E86" s="64"/>
      <c r="F86" s="64"/>
      <c r="G86" s="64"/>
      <c r="H86" s="64"/>
      <c r="I86" s="64"/>
      <c r="J86" s="64"/>
      <c r="K86" s="64"/>
      <c r="L86" s="64"/>
      <c r="M86" s="64"/>
      <c r="N86" s="64"/>
      <c r="O86" s="65"/>
      <c r="P86" s="322"/>
      <c r="Q86" s="322"/>
    </row>
    <row r="87" spans="1:17" s="121" customFormat="1" x14ac:dyDescent="0.25">
      <c r="A87" s="322"/>
      <c r="B87" s="64"/>
      <c r="C87" s="64"/>
      <c r="D87" s="64"/>
      <c r="E87" s="64"/>
      <c r="F87" s="64"/>
      <c r="G87" s="64"/>
      <c r="H87" s="64"/>
      <c r="I87" s="64"/>
      <c r="J87" s="64"/>
      <c r="K87" s="64"/>
      <c r="L87" s="64"/>
      <c r="M87" s="64"/>
      <c r="N87" s="64"/>
      <c r="O87" s="65"/>
      <c r="P87" s="322"/>
      <c r="Q87" s="322"/>
    </row>
    <row r="88" spans="1:17" s="121" customFormat="1" x14ac:dyDescent="0.25">
      <c r="A88" s="322"/>
      <c r="B88" s="64"/>
      <c r="C88" s="64"/>
      <c r="D88" s="64"/>
      <c r="E88" s="64"/>
      <c r="F88" s="64"/>
      <c r="G88" s="64"/>
      <c r="H88" s="64"/>
      <c r="I88" s="64"/>
      <c r="J88" s="64"/>
      <c r="K88" s="64"/>
      <c r="L88" s="64"/>
      <c r="M88" s="64"/>
      <c r="N88" s="64"/>
      <c r="O88" s="65"/>
      <c r="P88" s="322"/>
      <c r="Q88" s="322"/>
    </row>
    <row r="89" spans="1:17" s="121" customFormat="1" x14ac:dyDescent="0.25">
      <c r="A89" s="322"/>
      <c r="B89" s="64"/>
      <c r="C89" s="64"/>
      <c r="D89" s="64"/>
      <c r="E89" s="64"/>
      <c r="F89" s="64"/>
      <c r="G89" s="64"/>
      <c r="H89" s="64"/>
      <c r="I89" s="64"/>
      <c r="J89" s="64"/>
      <c r="K89" s="64"/>
      <c r="L89" s="64"/>
      <c r="M89" s="64"/>
      <c r="N89" s="64"/>
      <c r="O89" s="65"/>
      <c r="P89" s="322"/>
      <c r="Q89" s="322"/>
    </row>
    <row r="90" spans="1:17" s="121" customFormat="1" ht="105" customHeight="1" x14ac:dyDescent="0.3">
      <c r="A90" s="322"/>
      <c r="B90" s="566" t="s">
        <v>696</v>
      </c>
      <c r="C90" s="992"/>
      <c r="D90" s="992"/>
      <c r="E90" s="992"/>
      <c r="F90" s="992"/>
      <c r="G90" s="992"/>
      <c r="H90" s="992"/>
      <c r="I90" s="992"/>
      <c r="J90" s="992"/>
      <c r="K90" s="992"/>
      <c r="L90" s="992"/>
      <c r="M90" s="992"/>
      <c r="N90" s="992"/>
      <c r="O90" s="992"/>
      <c r="P90" s="992"/>
      <c r="Q90" s="992"/>
    </row>
  </sheetData>
  <mergeCells count="74">
    <mergeCell ref="B81:Q81"/>
    <mergeCell ref="O65:Q65"/>
    <mergeCell ref="O67:Q67"/>
    <mergeCell ref="O69:Q69"/>
    <mergeCell ref="O71:Q71"/>
    <mergeCell ref="O73:Q73"/>
    <mergeCell ref="B78:Q78"/>
    <mergeCell ref="B85:Q85"/>
    <mergeCell ref="B90:Q90"/>
    <mergeCell ref="B65:B76"/>
    <mergeCell ref="C65:N65"/>
    <mergeCell ref="C66:N66"/>
    <mergeCell ref="C67:N67"/>
    <mergeCell ref="C68:N68"/>
    <mergeCell ref="C69:N69"/>
    <mergeCell ref="C70:N70"/>
    <mergeCell ref="C71:N71"/>
    <mergeCell ref="C72:N72"/>
    <mergeCell ref="C73:N73"/>
    <mergeCell ref="O75:Q75"/>
    <mergeCell ref="C74:N74"/>
    <mergeCell ref="C75:N75"/>
    <mergeCell ref="C76:N76"/>
    <mergeCell ref="C57:N57"/>
    <mergeCell ref="C58:N58"/>
    <mergeCell ref="C59:N59"/>
    <mergeCell ref="B62:N62"/>
    <mergeCell ref="B63:B64"/>
    <mergeCell ref="C63:N63"/>
    <mergeCell ref="C64:N64"/>
    <mergeCell ref="C56:N56"/>
    <mergeCell ref="C44:N44"/>
    <mergeCell ref="B45:B46"/>
    <mergeCell ref="C45:N45"/>
    <mergeCell ref="C46:N46"/>
    <mergeCell ref="C47:N47"/>
    <mergeCell ref="C48:N48"/>
    <mergeCell ref="C49:N49"/>
    <mergeCell ref="C50:N50"/>
    <mergeCell ref="B53:N53"/>
    <mergeCell ref="C54:N54"/>
    <mergeCell ref="C55:N55"/>
    <mergeCell ref="C41:N41"/>
    <mergeCell ref="B42:B43"/>
    <mergeCell ref="C42:N42"/>
    <mergeCell ref="C43:N43"/>
    <mergeCell ref="C40:N40"/>
    <mergeCell ref="B40:B41"/>
    <mergeCell ref="C34:N34"/>
    <mergeCell ref="C35:N35"/>
    <mergeCell ref="C37:N37"/>
    <mergeCell ref="C38:N38"/>
    <mergeCell ref="C39:N39"/>
    <mergeCell ref="C29:N29"/>
    <mergeCell ref="C30:N30"/>
    <mergeCell ref="C31:N31"/>
    <mergeCell ref="C32:N32"/>
    <mergeCell ref="C33:N33"/>
    <mergeCell ref="B82:Q82"/>
    <mergeCell ref="B18:H18"/>
    <mergeCell ref="I18:N18"/>
    <mergeCell ref="O18:Q18"/>
    <mergeCell ref="B19:H19"/>
    <mergeCell ref="I19:N19"/>
    <mergeCell ref="O19:Q19"/>
    <mergeCell ref="C36:N36"/>
    <mergeCell ref="B20:Q20"/>
    <mergeCell ref="B21:Q21"/>
    <mergeCell ref="B23:Q23"/>
    <mergeCell ref="B25:N25"/>
    <mergeCell ref="C26:N26"/>
    <mergeCell ref="B27:B35"/>
    <mergeCell ref="C27:N27"/>
    <mergeCell ref="C28:N28"/>
  </mergeCells>
  <pageMargins left="0.7" right="0.7" top="0.75" bottom="0.75" header="0.3" footer="0.3"/>
  <pageSetup paperSize="9" scale="59" fitToHeight="0" orientation="portrait" r:id="rId1"/>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9"/>
  <sheetViews>
    <sheetView zoomScaleNormal="100" workbookViewId="0"/>
  </sheetViews>
  <sheetFormatPr defaultRowHeight="13.2" x14ac:dyDescent="0.3"/>
  <cols>
    <col min="1" max="1" width="2.6640625" style="400" customWidth="1"/>
    <col min="2" max="2" width="21.5546875" style="400" customWidth="1"/>
    <col min="3" max="3" width="17.6640625" style="400" customWidth="1"/>
    <col min="4" max="4" width="10.6640625" style="418" customWidth="1"/>
    <col min="5" max="5" width="56.44140625" style="400" customWidth="1"/>
    <col min="6" max="6" width="34.6640625" style="400" customWidth="1"/>
    <col min="7" max="7" width="40.33203125" style="400" customWidth="1"/>
    <col min="8" max="8" width="10.6640625" style="400" customWidth="1"/>
    <col min="9" max="9" width="78.33203125" style="400" customWidth="1"/>
    <col min="10" max="10" width="13.6640625" style="400" customWidth="1"/>
    <col min="11" max="11" width="50.6640625" style="400" customWidth="1"/>
    <col min="12" max="12" width="45.6640625" style="400" customWidth="1"/>
    <col min="13" max="255" width="8.88671875" style="400"/>
    <col min="256" max="256" width="21.5546875" style="400" customWidth="1"/>
    <col min="257" max="257" width="17.6640625" style="400" customWidth="1"/>
    <col min="258" max="258" width="10.6640625" style="400" customWidth="1"/>
    <col min="259" max="259" width="56.44140625" style="400" customWidth="1"/>
    <col min="260" max="261" width="34.6640625" style="400" customWidth="1"/>
    <col min="262" max="262" width="10.6640625" style="400" customWidth="1"/>
    <col min="263" max="263" width="78.33203125" style="400" customWidth="1"/>
    <col min="264" max="264" width="13.6640625" style="400" customWidth="1"/>
    <col min="265" max="265" width="34.6640625" style="400" customWidth="1"/>
    <col min="266" max="266" width="0" style="400" hidden="1" customWidth="1"/>
    <col min="267" max="267" width="34.6640625" style="400" customWidth="1"/>
    <col min="268" max="268" width="0" style="400" hidden="1" customWidth="1"/>
    <col min="269" max="511" width="8.88671875" style="400"/>
    <col min="512" max="512" width="21.5546875" style="400" customWidth="1"/>
    <col min="513" max="513" width="17.6640625" style="400" customWidth="1"/>
    <col min="514" max="514" width="10.6640625" style="400" customWidth="1"/>
    <col min="515" max="515" width="56.44140625" style="400" customWidth="1"/>
    <col min="516" max="517" width="34.6640625" style="400" customWidth="1"/>
    <col min="518" max="518" width="10.6640625" style="400" customWidth="1"/>
    <col min="519" max="519" width="78.33203125" style="400" customWidth="1"/>
    <col min="520" max="520" width="13.6640625" style="400" customWidth="1"/>
    <col min="521" max="521" width="34.6640625" style="400" customWidth="1"/>
    <col min="522" max="522" width="0" style="400" hidden="1" customWidth="1"/>
    <col min="523" max="523" width="34.6640625" style="400" customWidth="1"/>
    <col min="524" max="524" width="0" style="400" hidden="1" customWidth="1"/>
    <col min="525" max="767" width="8.88671875" style="400"/>
    <col min="768" max="768" width="21.5546875" style="400" customWidth="1"/>
    <col min="769" max="769" width="17.6640625" style="400" customWidth="1"/>
    <col min="770" max="770" width="10.6640625" style="400" customWidth="1"/>
    <col min="771" max="771" width="56.44140625" style="400" customWidth="1"/>
    <col min="772" max="773" width="34.6640625" style="400" customWidth="1"/>
    <col min="774" max="774" width="10.6640625" style="400" customWidth="1"/>
    <col min="775" max="775" width="78.33203125" style="400" customWidth="1"/>
    <col min="776" max="776" width="13.6640625" style="400" customWidth="1"/>
    <col min="777" max="777" width="34.6640625" style="400" customWidth="1"/>
    <col min="778" max="778" width="0" style="400" hidden="1" customWidth="1"/>
    <col min="779" max="779" width="34.6640625" style="400" customWidth="1"/>
    <col min="780" max="780" width="0" style="400" hidden="1" customWidth="1"/>
    <col min="781" max="1023" width="8.88671875" style="400"/>
    <col min="1024" max="1024" width="21.5546875" style="400" customWidth="1"/>
    <col min="1025" max="1025" width="17.6640625" style="400" customWidth="1"/>
    <col min="1026" max="1026" width="10.6640625" style="400" customWidth="1"/>
    <col min="1027" max="1027" width="56.44140625" style="400" customWidth="1"/>
    <col min="1028" max="1029" width="34.6640625" style="400" customWidth="1"/>
    <col min="1030" max="1030" width="10.6640625" style="400" customWidth="1"/>
    <col min="1031" max="1031" width="78.33203125" style="400" customWidth="1"/>
    <col min="1032" max="1032" width="13.6640625" style="400" customWidth="1"/>
    <col min="1033" max="1033" width="34.6640625" style="400" customWidth="1"/>
    <col min="1034" max="1034" width="0" style="400" hidden="1" customWidth="1"/>
    <col min="1035" max="1035" width="34.6640625" style="400" customWidth="1"/>
    <col min="1036" max="1036" width="0" style="400" hidden="1" customWidth="1"/>
    <col min="1037" max="1279" width="8.88671875" style="400"/>
    <col min="1280" max="1280" width="21.5546875" style="400" customWidth="1"/>
    <col min="1281" max="1281" width="17.6640625" style="400" customWidth="1"/>
    <col min="1282" max="1282" width="10.6640625" style="400" customWidth="1"/>
    <col min="1283" max="1283" width="56.44140625" style="400" customWidth="1"/>
    <col min="1284" max="1285" width="34.6640625" style="400" customWidth="1"/>
    <col min="1286" max="1286" width="10.6640625" style="400" customWidth="1"/>
    <col min="1287" max="1287" width="78.33203125" style="400" customWidth="1"/>
    <col min="1288" max="1288" width="13.6640625" style="400" customWidth="1"/>
    <col min="1289" max="1289" width="34.6640625" style="400" customWidth="1"/>
    <col min="1290" max="1290" width="0" style="400" hidden="1" customWidth="1"/>
    <col min="1291" max="1291" width="34.6640625" style="400" customWidth="1"/>
    <col min="1292" max="1292" width="0" style="400" hidden="1" customWidth="1"/>
    <col min="1293" max="1535" width="8.88671875" style="400"/>
    <col min="1536" max="1536" width="21.5546875" style="400" customWidth="1"/>
    <col min="1537" max="1537" width="17.6640625" style="400" customWidth="1"/>
    <col min="1538" max="1538" width="10.6640625" style="400" customWidth="1"/>
    <col min="1539" max="1539" width="56.44140625" style="400" customWidth="1"/>
    <col min="1540" max="1541" width="34.6640625" style="400" customWidth="1"/>
    <col min="1542" max="1542" width="10.6640625" style="400" customWidth="1"/>
    <col min="1543" max="1543" width="78.33203125" style="400" customWidth="1"/>
    <col min="1544" max="1544" width="13.6640625" style="400" customWidth="1"/>
    <col min="1545" max="1545" width="34.6640625" style="400" customWidth="1"/>
    <col min="1546" max="1546" width="0" style="400" hidden="1" customWidth="1"/>
    <col min="1547" max="1547" width="34.6640625" style="400" customWidth="1"/>
    <col min="1548" max="1548" width="0" style="400" hidden="1" customWidth="1"/>
    <col min="1549" max="1791" width="8.88671875" style="400"/>
    <col min="1792" max="1792" width="21.5546875" style="400" customWidth="1"/>
    <col min="1793" max="1793" width="17.6640625" style="400" customWidth="1"/>
    <col min="1794" max="1794" width="10.6640625" style="400" customWidth="1"/>
    <col min="1795" max="1795" width="56.44140625" style="400" customWidth="1"/>
    <col min="1796" max="1797" width="34.6640625" style="400" customWidth="1"/>
    <col min="1798" max="1798" width="10.6640625" style="400" customWidth="1"/>
    <col min="1799" max="1799" width="78.33203125" style="400" customWidth="1"/>
    <col min="1800" max="1800" width="13.6640625" style="400" customWidth="1"/>
    <col min="1801" max="1801" width="34.6640625" style="400" customWidth="1"/>
    <col min="1802" max="1802" width="0" style="400" hidden="1" customWidth="1"/>
    <col min="1803" max="1803" width="34.6640625" style="400" customWidth="1"/>
    <col min="1804" max="1804" width="0" style="400" hidden="1" customWidth="1"/>
    <col min="1805" max="2047" width="8.88671875" style="400"/>
    <col min="2048" max="2048" width="21.5546875" style="400" customWidth="1"/>
    <col min="2049" max="2049" width="17.6640625" style="400" customWidth="1"/>
    <col min="2050" max="2050" width="10.6640625" style="400" customWidth="1"/>
    <col min="2051" max="2051" width="56.44140625" style="400" customWidth="1"/>
    <col min="2052" max="2053" width="34.6640625" style="400" customWidth="1"/>
    <col min="2054" max="2054" width="10.6640625" style="400" customWidth="1"/>
    <col min="2055" max="2055" width="78.33203125" style="400" customWidth="1"/>
    <col min="2056" max="2056" width="13.6640625" style="400" customWidth="1"/>
    <col min="2057" max="2057" width="34.6640625" style="400" customWidth="1"/>
    <col min="2058" max="2058" width="0" style="400" hidden="1" customWidth="1"/>
    <col min="2059" max="2059" width="34.6640625" style="400" customWidth="1"/>
    <col min="2060" max="2060" width="0" style="400" hidden="1" customWidth="1"/>
    <col min="2061" max="2303" width="8.88671875" style="400"/>
    <col min="2304" max="2304" width="21.5546875" style="400" customWidth="1"/>
    <col min="2305" max="2305" width="17.6640625" style="400" customWidth="1"/>
    <col min="2306" max="2306" width="10.6640625" style="400" customWidth="1"/>
    <col min="2307" max="2307" width="56.44140625" style="400" customWidth="1"/>
    <col min="2308" max="2309" width="34.6640625" style="400" customWidth="1"/>
    <col min="2310" max="2310" width="10.6640625" style="400" customWidth="1"/>
    <col min="2311" max="2311" width="78.33203125" style="400" customWidth="1"/>
    <col min="2312" max="2312" width="13.6640625" style="400" customWidth="1"/>
    <col min="2313" max="2313" width="34.6640625" style="400" customWidth="1"/>
    <col min="2314" max="2314" width="0" style="400" hidden="1" customWidth="1"/>
    <col min="2315" max="2315" width="34.6640625" style="400" customWidth="1"/>
    <col min="2316" max="2316" width="0" style="400" hidden="1" customWidth="1"/>
    <col min="2317" max="2559" width="8.88671875" style="400"/>
    <col min="2560" max="2560" width="21.5546875" style="400" customWidth="1"/>
    <col min="2561" max="2561" width="17.6640625" style="400" customWidth="1"/>
    <col min="2562" max="2562" width="10.6640625" style="400" customWidth="1"/>
    <col min="2563" max="2563" width="56.44140625" style="400" customWidth="1"/>
    <col min="2564" max="2565" width="34.6640625" style="400" customWidth="1"/>
    <col min="2566" max="2566" width="10.6640625" style="400" customWidth="1"/>
    <col min="2567" max="2567" width="78.33203125" style="400" customWidth="1"/>
    <col min="2568" max="2568" width="13.6640625" style="400" customWidth="1"/>
    <col min="2569" max="2569" width="34.6640625" style="400" customWidth="1"/>
    <col min="2570" max="2570" width="0" style="400" hidden="1" customWidth="1"/>
    <col min="2571" max="2571" width="34.6640625" style="400" customWidth="1"/>
    <col min="2572" max="2572" width="0" style="400" hidden="1" customWidth="1"/>
    <col min="2573" max="2815" width="8.88671875" style="400"/>
    <col min="2816" max="2816" width="21.5546875" style="400" customWidth="1"/>
    <col min="2817" max="2817" width="17.6640625" style="400" customWidth="1"/>
    <col min="2818" max="2818" width="10.6640625" style="400" customWidth="1"/>
    <col min="2819" max="2819" width="56.44140625" style="400" customWidth="1"/>
    <col min="2820" max="2821" width="34.6640625" style="400" customWidth="1"/>
    <col min="2822" max="2822" width="10.6640625" style="400" customWidth="1"/>
    <col min="2823" max="2823" width="78.33203125" style="400" customWidth="1"/>
    <col min="2824" max="2824" width="13.6640625" style="400" customWidth="1"/>
    <col min="2825" max="2825" width="34.6640625" style="400" customWidth="1"/>
    <col min="2826" max="2826" width="0" style="400" hidden="1" customWidth="1"/>
    <col min="2827" max="2827" width="34.6640625" style="400" customWidth="1"/>
    <col min="2828" max="2828" width="0" style="400" hidden="1" customWidth="1"/>
    <col min="2829" max="3071" width="8.88671875" style="400"/>
    <col min="3072" max="3072" width="21.5546875" style="400" customWidth="1"/>
    <col min="3073" max="3073" width="17.6640625" style="400" customWidth="1"/>
    <col min="3074" max="3074" width="10.6640625" style="400" customWidth="1"/>
    <col min="3075" max="3075" width="56.44140625" style="400" customWidth="1"/>
    <col min="3076" max="3077" width="34.6640625" style="400" customWidth="1"/>
    <col min="3078" max="3078" width="10.6640625" style="400" customWidth="1"/>
    <col min="3079" max="3079" width="78.33203125" style="400" customWidth="1"/>
    <col min="3080" max="3080" width="13.6640625" style="400" customWidth="1"/>
    <col min="3081" max="3081" width="34.6640625" style="400" customWidth="1"/>
    <col min="3082" max="3082" width="0" style="400" hidden="1" customWidth="1"/>
    <col min="3083" max="3083" width="34.6640625" style="400" customWidth="1"/>
    <col min="3084" max="3084" width="0" style="400" hidden="1" customWidth="1"/>
    <col min="3085" max="3327" width="8.88671875" style="400"/>
    <col min="3328" max="3328" width="21.5546875" style="400" customWidth="1"/>
    <col min="3329" max="3329" width="17.6640625" style="400" customWidth="1"/>
    <col min="3330" max="3330" width="10.6640625" style="400" customWidth="1"/>
    <col min="3331" max="3331" width="56.44140625" style="400" customWidth="1"/>
    <col min="3332" max="3333" width="34.6640625" style="400" customWidth="1"/>
    <col min="3334" max="3334" width="10.6640625" style="400" customWidth="1"/>
    <col min="3335" max="3335" width="78.33203125" style="400" customWidth="1"/>
    <col min="3336" max="3336" width="13.6640625" style="400" customWidth="1"/>
    <col min="3337" max="3337" width="34.6640625" style="400" customWidth="1"/>
    <col min="3338" max="3338" width="0" style="400" hidden="1" customWidth="1"/>
    <col min="3339" max="3339" width="34.6640625" style="400" customWidth="1"/>
    <col min="3340" max="3340" width="0" style="400" hidden="1" customWidth="1"/>
    <col min="3341" max="3583" width="8.88671875" style="400"/>
    <col min="3584" max="3584" width="21.5546875" style="400" customWidth="1"/>
    <col min="3585" max="3585" width="17.6640625" style="400" customWidth="1"/>
    <col min="3586" max="3586" width="10.6640625" style="400" customWidth="1"/>
    <col min="3587" max="3587" width="56.44140625" style="400" customWidth="1"/>
    <col min="3588" max="3589" width="34.6640625" style="400" customWidth="1"/>
    <col min="3590" max="3590" width="10.6640625" style="400" customWidth="1"/>
    <col min="3591" max="3591" width="78.33203125" style="400" customWidth="1"/>
    <col min="3592" max="3592" width="13.6640625" style="400" customWidth="1"/>
    <col min="3593" max="3593" width="34.6640625" style="400" customWidth="1"/>
    <col min="3594" max="3594" width="0" style="400" hidden="1" customWidth="1"/>
    <col min="3595" max="3595" width="34.6640625" style="400" customWidth="1"/>
    <col min="3596" max="3596" width="0" style="400" hidden="1" customWidth="1"/>
    <col min="3597" max="3839" width="8.88671875" style="400"/>
    <col min="3840" max="3840" width="21.5546875" style="400" customWidth="1"/>
    <col min="3841" max="3841" width="17.6640625" style="400" customWidth="1"/>
    <col min="3842" max="3842" width="10.6640625" style="400" customWidth="1"/>
    <col min="3843" max="3843" width="56.44140625" style="400" customWidth="1"/>
    <col min="3844" max="3845" width="34.6640625" style="400" customWidth="1"/>
    <col min="3846" max="3846" width="10.6640625" style="400" customWidth="1"/>
    <col min="3847" max="3847" width="78.33203125" style="400" customWidth="1"/>
    <col min="3848" max="3848" width="13.6640625" style="400" customWidth="1"/>
    <col min="3849" max="3849" width="34.6640625" style="400" customWidth="1"/>
    <col min="3850" max="3850" width="0" style="400" hidden="1" customWidth="1"/>
    <col min="3851" max="3851" width="34.6640625" style="400" customWidth="1"/>
    <col min="3852" max="3852" width="0" style="400" hidden="1" customWidth="1"/>
    <col min="3853" max="4095" width="8.88671875" style="400"/>
    <col min="4096" max="4096" width="21.5546875" style="400" customWidth="1"/>
    <col min="4097" max="4097" width="17.6640625" style="400" customWidth="1"/>
    <col min="4098" max="4098" width="10.6640625" style="400" customWidth="1"/>
    <col min="4099" max="4099" width="56.44140625" style="400" customWidth="1"/>
    <col min="4100" max="4101" width="34.6640625" style="400" customWidth="1"/>
    <col min="4102" max="4102" width="10.6640625" style="400" customWidth="1"/>
    <col min="4103" max="4103" width="78.33203125" style="400" customWidth="1"/>
    <col min="4104" max="4104" width="13.6640625" style="400" customWidth="1"/>
    <col min="4105" max="4105" width="34.6640625" style="400" customWidth="1"/>
    <col min="4106" max="4106" width="0" style="400" hidden="1" customWidth="1"/>
    <col min="4107" max="4107" width="34.6640625" style="400" customWidth="1"/>
    <col min="4108" max="4108" width="0" style="400" hidden="1" customWidth="1"/>
    <col min="4109" max="4351" width="8.88671875" style="400"/>
    <col min="4352" max="4352" width="21.5546875" style="400" customWidth="1"/>
    <col min="4353" max="4353" width="17.6640625" style="400" customWidth="1"/>
    <col min="4354" max="4354" width="10.6640625" style="400" customWidth="1"/>
    <col min="4355" max="4355" width="56.44140625" style="400" customWidth="1"/>
    <col min="4356" max="4357" width="34.6640625" style="400" customWidth="1"/>
    <col min="4358" max="4358" width="10.6640625" style="400" customWidth="1"/>
    <col min="4359" max="4359" width="78.33203125" style="400" customWidth="1"/>
    <col min="4360" max="4360" width="13.6640625" style="400" customWidth="1"/>
    <col min="4361" max="4361" width="34.6640625" style="400" customWidth="1"/>
    <col min="4362" max="4362" width="0" style="400" hidden="1" customWidth="1"/>
    <col min="4363" max="4363" width="34.6640625" style="400" customWidth="1"/>
    <col min="4364" max="4364" width="0" style="400" hidden="1" customWidth="1"/>
    <col min="4365" max="4607" width="8.88671875" style="400"/>
    <col min="4608" max="4608" width="21.5546875" style="400" customWidth="1"/>
    <col min="4609" max="4609" width="17.6640625" style="400" customWidth="1"/>
    <col min="4610" max="4610" width="10.6640625" style="400" customWidth="1"/>
    <col min="4611" max="4611" width="56.44140625" style="400" customWidth="1"/>
    <col min="4612" max="4613" width="34.6640625" style="400" customWidth="1"/>
    <col min="4614" max="4614" width="10.6640625" style="400" customWidth="1"/>
    <col min="4615" max="4615" width="78.33203125" style="400" customWidth="1"/>
    <col min="4616" max="4616" width="13.6640625" style="400" customWidth="1"/>
    <col min="4617" max="4617" width="34.6640625" style="400" customWidth="1"/>
    <col min="4618" max="4618" width="0" style="400" hidden="1" customWidth="1"/>
    <col min="4619" max="4619" width="34.6640625" style="400" customWidth="1"/>
    <col min="4620" max="4620" width="0" style="400" hidden="1" customWidth="1"/>
    <col min="4621" max="4863" width="8.88671875" style="400"/>
    <col min="4864" max="4864" width="21.5546875" style="400" customWidth="1"/>
    <col min="4865" max="4865" width="17.6640625" style="400" customWidth="1"/>
    <col min="4866" max="4866" width="10.6640625" style="400" customWidth="1"/>
    <col min="4867" max="4867" width="56.44140625" style="400" customWidth="1"/>
    <col min="4868" max="4869" width="34.6640625" style="400" customWidth="1"/>
    <col min="4870" max="4870" width="10.6640625" style="400" customWidth="1"/>
    <col min="4871" max="4871" width="78.33203125" style="400" customWidth="1"/>
    <col min="4872" max="4872" width="13.6640625" style="400" customWidth="1"/>
    <col min="4873" max="4873" width="34.6640625" style="400" customWidth="1"/>
    <col min="4874" max="4874" width="0" style="400" hidden="1" customWidth="1"/>
    <col min="4875" max="4875" width="34.6640625" style="400" customWidth="1"/>
    <col min="4876" max="4876" width="0" style="400" hidden="1" customWidth="1"/>
    <col min="4877" max="5119" width="8.88671875" style="400"/>
    <col min="5120" max="5120" width="21.5546875" style="400" customWidth="1"/>
    <col min="5121" max="5121" width="17.6640625" style="400" customWidth="1"/>
    <col min="5122" max="5122" width="10.6640625" style="400" customWidth="1"/>
    <col min="5123" max="5123" width="56.44140625" style="400" customWidth="1"/>
    <col min="5124" max="5125" width="34.6640625" style="400" customWidth="1"/>
    <col min="5126" max="5126" width="10.6640625" style="400" customWidth="1"/>
    <col min="5127" max="5127" width="78.33203125" style="400" customWidth="1"/>
    <col min="5128" max="5128" width="13.6640625" style="400" customWidth="1"/>
    <col min="5129" max="5129" width="34.6640625" style="400" customWidth="1"/>
    <col min="5130" max="5130" width="0" style="400" hidden="1" customWidth="1"/>
    <col min="5131" max="5131" width="34.6640625" style="400" customWidth="1"/>
    <col min="5132" max="5132" width="0" style="400" hidden="1" customWidth="1"/>
    <col min="5133" max="5375" width="8.88671875" style="400"/>
    <col min="5376" max="5376" width="21.5546875" style="400" customWidth="1"/>
    <col min="5377" max="5377" width="17.6640625" style="400" customWidth="1"/>
    <col min="5378" max="5378" width="10.6640625" style="400" customWidth="1"/>
    <col min="5379" max="5379" width="56.44140625" style="400" customWidth="1"/>
    <col min="5380" max="5381" width="34.6640625" style="400" customWidth="1"/>
    <col min="5382" max="5382" width="10.6640625" style="400" customWidth="1"/>
    <col min="5383" max="5383" width="78.33203125" style="400" customWidth="1"/>
    <col min="5384" max="5384" width="13.6640625" style="400" customWidth="1"/>
    <col min="5385" max="5385" width="34.6640625" style="400" customWidth="1"/>
    <col min="5386" max="5386" width="0" style="400" hidden="1" customWidth="1"/>
    <col min="5387" max="5387" width="34.6640625" style="400" customWidth="1"/>
    <col min="5388" max="5388" width="0" style="400" hidden="1" customWidth="1"/>
    <col min="5389" max="5631" width="8.88671875" style="400"/>
    <col min="5632" max="5632" width="21.5546875" style="400" customWidth="1"/>
    <col min="5633" max="5633" width="17.6640625" style="400" customWidth="1"/>
    <col min="5634" max="5634" width="10.6640625" style="400" customWidth="1"/>
    <col min="5635" max="5635" width="56.44140625" style="400" customWidth="1"/>
    <col min="5636" max="5637" width="34.6640625" style="400" customWidth="1"/>
    <col min="5638" max="5638" width="10.6640625" style="400" customWidth="1"/>
    <col min="5639" max="5639" width="78.33203125" style="400" customWidth="1"/>
    <col min="5640" max="5640" width="13.6640625" style="400" customWidth="1"/>
    <col min="5641" max="5641" width="34.6640625" style="400" customWidth="1"/>
    <col min="5642" max="5642" width="0" style="400" hidden="1" customWidth="1"/>
    <col min="5643" max="5643" width="34.6640625" style="400" customWidth="1"/>
    <col min="5644" max="5644" width="0" style="400" hidden="1" customWidth="1"/>
    <col min="5645" max="5887" width="8.88671875" style="400"/>
    <col min="5888" max="5888" width="21.5546875" style="400" customWidth="1"/>
    <col min="5889" max="5889" width="17.6640625" style="400" customWidth="1"/>
    <col min="5890" max="5890" width="10.6640625" style="400" customWidth="1"/>
    <col min="5891" max="5891" width="56.44140625" style="400" customWidth="1"/>
    <col min="5892" max="5893" width="34.6640625" style="400" customWidth="1"/>
    <col min="5894" max="5894" width="10.6640625" style="400" customWidth="1"/>
    <col min="5895" max="5895" width="78.33203125" style="400" customWidth="1"/>
    <col min="5896" max="5896" width="13.6640625" style="400" customWidth="1"/>
    <col min="5897" max="5897" width="34.6640625" style="400" customWidth="1"/>
    <col min="5898" max="5898" width="0" style="400" hidden="1" customWidth="1"/>
    <col min="5899" max="5899" width="34.6640625" style="400" customWidth="1"/>
    <col min="5900" max="5900" width="0" style="400" hidden="1" customWidth="1"/>
    <col min="5901" max="6143" width="8.88671875" style="400"/>
    <col min="6144" max="6144" width="21.5546875" style="400" customWidth="1"/>
    <col min="6145" max="6145" width="17.6640625" style="400" customWidth="1"/>
    <col min="6146" max="6146" width="10.6640625" style="400" customWidth="1"/>
    <col min="6147" max="6147" width="56.44140625" style="400" customWidth="1"/>
    <col min="6148" max="6149" width="34.6640625" style="400" customWidth="1"/>
    <col min="6150" max="6150" width="10.6640625" style="400" customWidth="1"/>
    <col min="6151" max="6151" width="78.33203125" style="400" customWidth="1"/>
    <col min="6152" max="6152" width="13.6640625" style="400" customWidth="1"/>
    <col min="6153" max="6153" width="34.6640625" style="400" customWidth="1"/>
    <col min="6154" max="6154" width="0" style="400" hidden="1" customWidth="1"/>
    <col min="6155" max="6155" width="34.6640625" style="400" customWidth="1"/>
    <col min="6156" max="6156" width="0" style="400" hidden="1" customWidth="1"/>
    <col min="6157" max="6399" width="8.88671875" style="400"/>
    <col min="6400" max="6400" width="21.5546875" style="400" customWidth="1"/>
    <col min="6401" max="6401" width="17.6640625" style="400" customWidth="1"/>
    <col min="6402" max="6402" width="10.6640625" style="400" customWidth="1"/>
    <col min="6403" max="6403" width="56.44140625" style="400" customWidth="1"/>
    <col min="6404" max="6405" width="34.6640625" style="400" customWidth="1"/>
    <col min="6406" max="6406" width="10.6640625" style="400" customWidth="1"/>
    <col min="6407" max="6407" width="78.33203125" style="400" customWidth="1"/>
    <col min="6408" max="6408" width="13.6640625" style="400" customWidth="1"/>
    <col min="6409" max="6409" width="34.6640625" style="400" customWidth="1"/>
    <col min="6410" max="6410" width="0" style="400" hidden="1" customWidth="1"/>
    <col min="6411" max="6411" width="34.6640625" style="400" customWidth="1"/>
    <col min="6412" max="6412" width="0" style="400" hidden="1" customWidth="1"/>
    <col min="6413" max="6655" width="8.88671875" style="400"/>
    <col min="6656" max="6656" width="21.5546875" style="400" customWidth="1"/>
    <col min="6657" max="6657" width="17.6640625" style="400" customWidth="1"/>
    <col min="6658" max="6658" width="10.6640625" style="400" customWidth="1"/>
    <col min="6659" max="6659" width="56.44140625" style="400" customWidth="1"/>
    <col min="6660" max="6661" width="34.6640625" style="400" customWidth="1"/>
    <col min="6662" max="6662" width="10.6640625" style="400" customWidth="1"/>
    <col min="6663" max="6663" width="78.33203125" style="400" customWidth="1"/>
    <col min="6664" max="6664" width="13.6640625" style="400" customWidth="1"/>
    <col min="6665" max="6665" width="34.6640625" style="400" customWidth="1"/>
    <col min="6666" max="6666" width="0" style="400" hidden="1" customWidth="1"/>
    <col min="6667" max="6667" width="34.6640625" style="400" customWidth="1"/>
    <col min="6668" max="6668" width="0" style="400" hidden="1" customWidth="1"/>
    <col min="6669" max="6911" width="8.88671875" style="400"/>
    <col min="6912" max="6912" width="21.5546875" style="400" customWidth="1"/>
    <col min="6913" max="6913" width="17.6640625" style="400" customWidth="1"/>
    <col min="6914" max="6914" width="10.6640625" style="400" customWidth="1"/>
    <col min="6915" max="6915" width="56.44140625" style="400" customWidth="1"/>
    <col min="6916" max="6917" width="34.6640625" style="400" customWidth="1"/>
    <col min="6918" max="6918" width="10.6640625" style="400" customWidth="1"/>
    <col min="6919" max="6919" width="78.33203125" style="400" customWidth="1"/>
    <col min="6920" max="6920" width="13.6640625" style="400" customWidth="1"/>
    <col min="6921" max="6921" width="34.6640625" style="400" customWidth="1"/>
    <col min="6922" max="6922" width="0" style="400" hidden="1" customWidth="1"/>
    <col min="6923" max="6923" width="34.6640625" style="400" customWidth="1"/>
    <col min="6924" max="6924" width="0" style="400" hidden="1" customWidth="1"/>
    <col min="6925" max="7167" width="8.88671875" style="400"/>
    <col min="7168" max="7168" width="21.5546875" style="400" customWidth="1"/>
    <col min="7169" max="7169" width="17.6640625" style="400" customWidth="1"/>
    <col min="7170" max="7170" width="10.6640625" style="400" customWidth="1"/>
    <col min="7171" max="7171" width="56.44140625" style="400" customWidth="1"/>
    <col min="7172" max="7173" width="34.6640625" style="400" customWidth="1"/>
    <col min="7174" max="7174" width="10.6640625" style="400" customWidth="1"/>
    <col min="7175" max="7175" width="78.33203125" style="400" customWidth="1"/>
    <col min="7176" max="7176" width="13.6640625" style="400" customWidth="1"/>
    <col min="7177" max="7177" width="34.6640625" style="400" customWidth="1"/>
    <col min="7178" max="7178" width="0" style="400" hidden="1" customWidth="1"/>
    <col min="7179" max="7179" width="34.6640625" style="400" customWidth="1"/>
    <col min="7180" max="7180" width="0" style="400" hidden="1" customWidth="1"/>
    <col min="7181" max="7423" width="8.88671875" style="400"/>
    <col min="7424" max="7424" width="21.5546875" style="400" customWidth="1"/>
    <col min="7425" max="7425" width="17.6640625" style="400" customWidth="1"/>
    <col min="7426" max="7426" width="10.6640625" style="400" customWidth="1"/>
    <col min="7427" max="7427" width="56.44140625" style="400" customWidth="1"/>
    <col min="7428" max="7429" width="34.6640625" style="400" customWidth="1"/>
    <col min="7430" max="7430" width="10.6640625" style="400" customWidth="1"/>
    <col min="7431" max="7431" width="78.33203125" style="400" customWidth="1"/>
    <col min="7432" max="7432" width="13.6640625" style="400" customWidth="1"/>
    <col min="7433" max="7433" width="34.6640625" style="400" customWidth="1"/>
    <col min="7434" max="7434" width="0" style="400" hidden="1" customWidth="1"/>
    <col min="7435" max="7435" width="34.6640625" style="400" customWidth="1"/>
    <col min="7436" max="7436" width="0" style="400" hidden="1" customWidth="1"/>
    <col min="7437" max="7679" width="8.88671875" style="400"/>
    <col min="7680" max="7680" width="21.5546875" style="400" customWidth="1"/>
    <col min="7681" max="7681" width="17.6640625" style="400" customWidth="1"/>
    <col min="7682" max="7682" width="10.6640625" style="400" customWidth="1"/>
    <col min="7683" max="7683" width="56.44140625" style="400" customWidth="1"/>
    <col min="7684" max="7685" width="34.6640625" style="400" customWidth="1"/>
    <col min="7686" max="7686" width="10.6640625" style="400" customWidth="1"/>
    <col min="7687" max="7687" width="78.33203125" style="400" customWidth="1"/>
    <col min="7688" max="7688" width="13.6640625" style="400" customWidth="1"/>
    <col min="7689" max="7689" width="34.6640625" style="400" customWidth="1"/>
    <col min="7690" max="7690" width="0" style="400" hidden="1" customWidth="1"/>
    <col min="7691" max="7691" width="34.6640625" style="400" customWidth="1"/>
    <col min="7692" max="7692" width="0" style="400" hidden="1" customWidth="1"/>
    <col min="7693" max="7935" width="8.88671875" style="400"/>
    <col min="7936" max="7936" width="21.5546875" style="400" customWidth="1"/>
    <col min="7937" max="7937" width="17.6640625" style="400" customWidth="1"/>
    <col min="7938" max="7938" width="10.6640625" style="400" customWidth="1"/>
    <col min="7939" max="7939" width="56.44140625" style="400" customWidth="1"/>
    <col min="7940" max="7941" width="34.6640625" style="400" customWidth="1"/>
    <col min="7942" max="7942" width="10.6640625" style="400" customWidth="1"/>
    <col min="7943" max="7943" width="78.33203125" style="400" customWidth="1"/>
    <col min="7944" max="7944" width="13.6640625" style="400" customWidth="1"/>
    <col min="7945" max="7945" width="34.6640625" style="400" customWidth="1"/>
    <col min="7946" max="7946" width="0" style="400" hidden="1" customWidth="1"/>
    <col min="7947" max="7947" width="34.6640625" style="400" customWidth="1"/>
    <col min="7948" max="7948" width="0" style="400" hidden="1" customWidth="1"/>
    <col min="7949" max="8191" width="8.88671875" style="400"/>
    <col min="8192" max="8192" width="21.5546875" style="400" customWidth="1"/>
    <col min="8193" max="8193" width="17.6640625" style="400" customWidth="1"/>
    <col min="8194" max="8194" width="10.6640625" style="400" customWidth="1"/>
    <col min="8195" max="8195" width="56.44140625" style="400" customWidth="1"/>
    <col min="8196" max="8197" width="34.6640625" style="400" customWidth="1"/>
    <col min="8198" max="8198" width="10.6640625" style="400" customWidth="1"/>
    <col min="8199" max="8199" width="78.33203125" style="400" customWidth="1"/>
    <col min="8200" max="8200" width="13.6640625" style="400" customWidth="1"/>
    <col min="8201" max="8201" width="34.6640625" style="400" customWidth="1"/>
    <col min="8202" max="8202" width="0" style="400" hidden="1" customWidth="1"/>
    <col min="8203" max="8203" width="34.6640625" style="400" customWidth="1"/>
    <col min="8204" max="8204" width="0" style="400" hidden="1" customWidth="1"/>
    <col min="8205" max="8447" width="8.88671875" style="400"/>
    <col min="8448" max="8448" width="21.5546875" style="400" customWidth="1"/>
    <col min="8449" max="8449" width="17.6640625" style="400" customWidth="1"/>
    <col min="8450" max="8450" width="10.6640625" style="400" customWidth="1"/>
    <col min="8451" max="8451" width="56.44140625" style="400" customWidth="1"/>
    <col min="8452" max="8453" width="34.6640625" style="400" customWidth="1"/>
    <col min="8454" max="8454" width="10.6640625" style="400" customWidth="1"/>
    <col min="8455" max="8455" width="78.33203125" style="400" customWidth="1"/>
    <col min="8456" max="8456" width="13.6640625" style="400" customWidth="1"/>
    <col min="8457" max="8457" width="34.6640625" style="400" customWidth="1"/>
    <col min="8458" max="8458" width="0" style="400" hidden="1" customWidth="1"/>
    <col min="8459" max="8459" width="34.6640625" style="400" customWidth="1"/>
    <col min="8460" max="8460" width="0" style="400" hidden="1" customWidth="1"/>
    <col min="8461" max="8703" width="8.88671875" style="400"/>
    <col min="8704" max="8704" width="21.5546875" style="400" customWidth="1"/>
    <col min="8705" max="8705" width="17.6640625" style="400" customWidth="1"/>
    <col min="8706" max="8706" width="10.6640625" style="400" customWidth="1"/>
    <col min="8707" max="8707" width="56.44140625" style="400" customWidth="1"/>
    <col min="8708" max="8709" width="34.6640625" style="400" customWidth="1"/>
    <col min="8710" max="8710" width="10.6640625" style="400" customWidth="1"/>
    <col min="8711" max="8711" width="78.33203125" style="400" customWidth="1"/>
    <col min="8712" max="8712" width="13.6640625" style="400" customWidth="1"/>
    <col min="8713" max="8713" width="34.6640625" style="400" customWidth="1"/>
    <col min="8714" max="8714" width="0" style="400" hidden="1" customWidth="1"/>
    <col min="8715" max="8715" width="34.6640625" style="400" customWidth="1"/>
    <col min="8716" max="8716" width="0" style="400" hidden="1" customWidth="1"/>
    <col min="8717" max="8959" width="8.88671875" style="400"/>
    <col min="8960" max="8960" width="21.5546875" style="400" customWidth="1"/>
    <col min="8961" max="8961" width="17.6640625" style="400" customWidth="1"/>
    <col min="8962" max="8962" width="10.6640625" style="400" customWidth="1"/>
    <col min="8963" max="8963" width="56.44140625" style="400" customWidth="1"/>
    <col min="8964" max="8965" width="34.6640625" style="400" customWidth="1"/>
    <col min="8966" max="8966" width="10.6640625" style="400" customWidth="1"/>
    <col min="8967" max="8967" width="78.33203125" style="400" customWidth="1"/>
    <col min="8968" max="8968" width="13.6640625" style="400" customWidth="1"/>
    <col min="8969" max="8969" width="34.6640625" style="400" customWidth="1"/>
    <col min="8970" max="8970" width="0" style="400" hidden="1" customWidth="1"/>
    <col min="8971" max="8971" width="34.6640625" style="400" customWidth="1"/>
    <col min="8972" max="8972" width="0" style="400" hidden="1" customWidth="1"/>
    <col min="8973" max="9215" width="8.88671875" style="400"/>
    <col min="9216" max="9216" width="21.5546875" style="400" customWidth="1"/>
    <col min="9217" max="9217" width="17.6640625" style="400" customWidth="1"/>
    <col min="9218" max="9218" width="10.6640625" style="400" customWidth="1"/>
    <col min="9219" max="9219" width="56.44140625" style="400" customWidth="1"/>
    <col min="9220" max="9221" width="34.6640625" style="400" customWidth="1"/>
    <col min="9222" max="9222" width="10.6640625" style="400" customWidth="1"/>
    <col min="9223" max="9223" width="78.33203125" style="400" customWidth="1"/>
    <col min="9224" max="9224" width="13.6640625" style="400" customWidth="1"/>
    <col min="9225" max="9225" width="34.6640625" style="400" customWidth="1"/>
    <col min="9226" max="9226" width="0" style="400" hidden="1" customWidth="1"/>
    <col min="9227" max="9227" width="34.6640625" style="400" customWidth="1"/>
    <col min="9228" max="9228" width="0" style="400" hidden="1" customWidth="1"/>
    <col min="9229" max="9471" width="8.88671875" style="400"/>
    <col min="9472" max="9472" width="21.5546875" style="400" customWidth="1"/>
    <col min="9473" max="9473" width="17.6640625" style="400" customWidth="1"/>
    <col min="9474" max="9474" width="10.6640625" style="400" customWidth="1"/>
    <col min="9475" max="9475" width="56.44140625" style="400" customWidth="1"/>
    <col min="9476" max="9477" width="34.6640625" style="400" customWidth="1"/>
    <col min="9478" max="9478" width="10.6640625" style="400" customWidth="1"/>
    <col min="9479" max="9479" width="78.33203125" style="400" customWidth="1"/>
    <col min="9480" max="9480" width="13.6640625" style="400" customWidth="1"/>
    <col min="9481" max="9481" width="34.6640625" style="400" customWidth="1"/>
    <col min="9482" max="9482" width="0" style="400" hidden="1" customWidth="1"/>
    <col min="9483" max="9483" width="34.6640625" style="400" customWidth="1"/>
    <col min="9484" max="9484" width="0" style="400" hidden="1" customWidth="1"/>
    <col min="9485" max="9727" width="8.88671875" style="400"/>
    <col min="9728" max="9728" width="21.5546875" style="400" customWidth="1"/>
    <col min="9729" max="9729" width="17.6640625" style="400" customWidth="1"/>
    <col min="9730" max="9730" width="10.6640625" style="400" customWidth="1"/>
    <col min="9731" max="9731" width="56.44140625" style="400" customWidth="1"/>
    <col min="9732" max="9733" width="34.6640625" style="400" customWidth="1"/>
    <col min="9734" max="9734" width="10.6640625" style="400" customWidth="1"/>
    <col min="9735" max="9735" width="78.33203125" style="400" customWidth="1"/>
    <col min="9736" max="9736" width="13.6640625" style="400" customWidth="1"/>
    <col min="9737" max="9737" width="34.6640625" style="400" customWidth="1"/>
    <col min="9738" max="9738" width="0" style="400" hidden="1" customWidth="1"/>
    <col min="9739" max="9739" width="34.6640625" style="400" customWidth="1"/>
    <col min="9740" max="9740" width="0" style="400" hidden="1" customWidth="1"/>
    <col min="9741" max="9983" width="8.88671875" style="400"/>
    <col min="9984" max="9984" width="21.5546875" style="400" customWidth="1"/>
    <col min="9985" max="9985" width="17.6640625" style="400" customWidth="1"/>
    <col min="9986" max="9986" width="10.6640625" style="400" customWidth="1"/>
    <col min="9987" max="9987" width="56.44140625" style="400" customWidth="1"/>
    <col min="9988" max="9989" width="34.6640625" style="400" customWidth="1"/>
    <col min="9990" max="9990" width="10.6640625" style="400" customWidth="1"/>
    <col min="9991" max="9991" width="78.33203125" style="400" customWidth="1"/>
    <col min="9992" max="9992" width="13.6640625" style="400" customWidth="1"/>
    <col min="9993" max="9993" width="34.6640625" style="400" customWidth="1"/>
    <col min="9994" max="9994" width="0" style="400" hidden="1" customWidth="1"/>
    <col min="9995" max="9995" width="34.6640625" style="400" customWidth="1"/>
    <col min="9996" max="9996" width="0" style="400" hidden="1" customWidth="1"/>
    <col min="9997" max="10239" width="8.88671875" style="400"/>
    <col min="10240" max="10240" width="21.5546875" style="400" customWidth="1"/>
    <col min="10241" max="10241" width="17.6640625" style="400" customWidth="1"/>
    <col min="10242" max="10242" width="10.6640625" style="400" customWidth="1"/>
    <col min="10243" max="10243" width="56.44140625" style="400" customWidth="1"/>
    <col min="10244" max="10245" width="34.6640625" style="400" customWidth="1"/>
    <col min="10246" max="10246" width="10.6640625" style="400" customWidth="1"/>
    <col min="10247" max="10247" width="78.33203125" style="400" customWidth="1"/>
    <col min="10248" max="10248" width="13.6640625" style="400" customWidth="1"/>
    <col min="10249" max="10249" width="34.6640625" style="400" customWidth="1"/>
    <col min="10250" max="10250" width="0" style="400" hidden="1" customWidth="1"/>
    <col min="10251" max="10251" width="34.6640625" style="400" customWidth="1"/>
    <col min="10252" max="10252" width="0" style="400" hidden="1" customWidth="1"/>
    <col min="10253" max="10495" width="8.88671875" style="400"/>
    <col min="10496" max="10496" width="21.5546875" style="400" customWidth="1"/>
    <col min="10497" max="10497" width="17.6640625" style="400" customWidth="1"/>
    <col min="10498" max="10498" width="10.6640625" style="400" customWidth="1"/>
    <col min="10499" max="10499" width="56.44140625" style="400" customWidth="1"/>
    <col min="10500" max="10501" width="34.6640625" style="400" customWidth="1"/>
    <col min="10502" max="10502" width="10.6640625" style="400" customWidth="1"/>
    <col min="10503" max="10503" width="78.33203125" style="400" customWidth="1"/>
    <col min="10504" max="10504" width="13.6640625" style="400" customWidth="1"/>
    <col min="10505" max="10505" width="34.6640625" style="400" customWidth="1"/>
    <col min="10506" max="10506" width="0" style="400" hidden="1" customWidth="1"/>
    <col min="10507" max="10507" width="34.6640625" style="400" customWidth="1"/>
    <col min="10508" max="10508" width="0" style="400" hidden="1" customWidth="1"/>
    <col min="10509" max="10751" width="8.88671875" style="400"/>
    <col min="10752" max="10752" width="21.5546875" style="400" customWidth="1"/>
    <col min="10753" max="10753" width="17.6640625" style="400" customWidth="1"/>
    <col min="10754" max="10754" width="10.6640625" style="400" customWidth="1"/>
    <col min="10755" max="10755" width="56.44140625" style="400" customWidth="1"/>
    <col min="10756" max="10757" width="34.6640625" style="400" customWidth="1"/>
    <col min="10758" max="10758" width="10.6640625" style="400" customWidth="1"/>
    <col min="10759" max="10759" width="78.33203125" style="400" customWidth="1"/>
    <col min="10760" max="10760" width="13.6640625" style="400" customWidth="1"/>
    <col min="10761" max="10761" width="34.6640625" style="400" customWidth="1"/>
    <col min="10762" max="10762" width="0" style="400" hidden="1" customWidth="1"/>
    <col min="10763" max="10763" width="34.6640625" style="400" customWidth="1"/>
    <col min="10764" max="10764" width="0" style="400" hidden="1" customWidth="1"/>
    <col min="10765" max="11007" width="8.88671875" style="400"/>
    <col min="11008" max="11008" width="21.5546875" style="400" customWidth="1"/>
    <col min="11009" max="11009" width="17.6640625" style="400" customWidth="1"/>
    <col min="11010" max="11010" width="10.6640625" style="400" customWidth="1"/>
    <col min="11011" max="11011" width="56.44140625" style="400" customWidth="1"/>
    <col min="11012" max="11013" width="34.6640625" style="400" customWidth="1"/>
    <col min="11014" max="11014" width="10.6640625" style="400" customWidth="1"/>
    <col min="11015" max="11015" width="78.33203125" style="400" customWidth="1"/>
    <col min="11016" max="11016" width="13.6640625" style="400" customWidth="1"/>
    <col min="11017" max="11017" width="34.6640625" style="400" customWidth="1"/>
    <col min="11018" max="11018" width="0" style="400" hidden="1" customWidth="1"/>
    <col min="11019" max="11019" width="34.6640625" style="400" customWidth="1"/>
    <col min="11020" max="11020" width="0" style="400" hidden="1" customWidth="1"/>
    <col min="11021" max="11263" width="8.88671875" style="400"/>
    <col min="11264" max="11264" width="21.5546875" style="400" customWidth="1"/>
    <col min="11265" max="11265" width="17.6640625" style="400" customWidth="1"/>
    <col min="11266" max="11266" width="10.6640625" style="400" customWidth="1"/>
    <col min="11267" max="11267" width="56.44140625" style="400" customWidth="1"/>
    <col min="11268" max="11269" width="34.6640625" style="400" customWidth="1"/>
    <col min="11270" max="11270" width="10.6640625" style="400" customWidth="1"/>
    <col min="11271" max="11271" width="78.33203125" style="400" customWidth="1"/>
    <col min="11272" max="11272" width="13.6640625" style="400" customWidth="1"/>
    <col min="11273" max="11273" width="34.6640625" style="400" customWidth="1"/>
    <col min="11274" max="11274" width="0" style="400" hidden="1" customWidth="1"/>
    <col min="11275" max="11275" width="34.6640625" style="400" customWidth="1"/>
    <col min="11276" max="11276" width="0" style="400" hidden="1" customWidth="1"/>
    <col min="11277" max="11519" width="8.88671875" style="400"/>
    <col min="11520" max="11520" width="21.5546875" style="400" customWidth="1"/>
    <col min="11521" max="11521" width="17.6640625" style="400" customWidth="1"/>
    <col min="11522" max="11522" width="10.6640625" style="400" customWidth="1"/>
    <col min="11523" max="11523" width="56.44140625" style="400" customWidth="1"/>
    <col min="11524" max="11525" width="34.6640625" style="400" customWidth="1"/>
    <col min="11526" max="11526" width="10.6640625" style="400" customWidth="1"/>
    <col min="11527" max="11527" width="78.33203125" style="400" customWidth="1"/>
    <col min="11528" max="11528" width="13.6640625" style="400" customWidth="1"/>
    <col min="11529" max="11529" width="34.6640625" style="400" customWidth="1"/>
    <col min="11530" max="11530" width="0" style="400" hidden="1" customWidth="1"/>
    <col min="11531" max="11531" width="34.6640625" style="400" customWidth="1"/>
    <col min="11532" max="11532" width="0" style="400" hidden="1" customWidth="1"/>
    <col min="11533" max="11775" width="8.88671875" style="400"/>
    <col min="11776" max="11776" width="21.5546875" style="400" customWidth="1"/>
    <col min="11777" max="11777" width="17.6640625" style="400" customWidth="1"/>
    <col min="11778" max="11778" width="10.6640625" style="400" customWidth="1"/>
    <col min="11779" max="11779" width="56.44140625" style="400" customWidth="1"/>
    <col min="11780" max="11781" width="34.6640625" style="400" customWidth="1"/>
    <col min="11782" max="11782" width="10.6640625" style="400" customWidth="1"/>
    <col min="11783" max="11783" width="78.33203125" style="400" customWidth="1"/>
    <col min="11784" max="11784" width="13.6640625" style="400" customWidth="1"/>
    <col min="11785" max="11785" width="34.6640625" style="400" customWidth="1"/>
    <col min="11786" max="11786" width="0" style="400" hidden="1" customWidth="1"/>
    <col min="11787" max="11787" width="34.6640625" style="400" customWidth="1"/>
    <col min="11788" max="11788" width="0" style="400" hidden="1" customWidth="1"/>
    <col min="11789" max="12031" width="8.88671875" style="400"/>
    <col min="12032" max="12032" width="21.5546875" style="400" customWidth="1"/>
    <col min="12033" max="12033" width="17.6640625" style="400" customWidth="1"/>
    <col min="12034" max="12034" width="10.6640625" style="400" customWidth="1"/>
    <col min="12035" max="12035" width="56.44140625" style="400" customWidth="1"/>
    <col min="12036" max="12037" width="34.6640625" style="400" customWidth="1"/>
    <col min="12038" max="12038" width="10.6640625" style="400" customWidth="1"/>
    <col min="12039" max="12039" width="78.33203125" style="400" customWidth="1"/>
    <col min="12040" max="12040" width="13.6640625" style="400" customWidth="1"/>
    <col min="12041" max="12041" width="34.6640625" style="400" customWidth="1"/>
    <col min="12042" max="12042" width="0" style="400" hidden="1" customWidth="1"/>
    <col min="12043" max="12043" width="34.6640625" style="400" customWidth="1"/>
    <col min="12044" max="12044" width="0" style="400" hidden="1" customWidth="1"/>
    <col min="12045" max="12287" width="8.88671875" style="400"/>
    <col min="12288" max="12288" width="21.5546875" style="400" customWidth="1"/>
    <col min="12289" max="12289" width="17.6640625" style="400" customWidth="1"/>
    <col min="12290" max="12290" width="10.6640625" style="400" customWidth="1"/>
    <col min="12291" max="12291" width="56.44140625" style="400" customWidth="1"/>
    <col min="12292" max="12293" width="34.6640625" style="400" customWidth="1"/>
    <col min="12294" max="12294" width="10.6640625" style="400" customWidth="1"/>
    <col min="12295" max="12295" width="78.33203125" style="400" customWidth="1"/>
    <col min="12296" max="12296" width="13.6640625" style="400" customWidth="1"/>
    <col min="12297" max="12297" width="34.6640625" style="400" customWidth="1"/>
    <col min="12298" max="12298" width="0" style="400" hidden="1" customWidth="1"/>
    <col min="12299" max="12299" width="34.6640625" style="400" customWidth="1"/>
    <col min="12300" max="12300" width="0" style="400" hidden="1" customWidth="1"/>
    <col min="12301" max="12543" width="8.88671875" style="400"/>
    <col min="12544" max="12544" width="21.5546875" style="400" customWidth="1"/>
    <col min="12545" max="12545" width="17.6640625" style="400" customWidth="1"/>
    <col min="12546" max="12546" width="10.6640625" style="400" customWidth="1"/>
    <col min="12547" max="12547" width="56.44140625" style="400" customWidth="1"/>
    <col min="12548" max="12549" width="34.6640625" style="400" customWidth="1"/>
    <col min="12550" max="12550" width="10.6640625" style="400" customWidth="1"/>
    <col min="12551" max="12551" width="78.33203125" style="400" customWidth="1"/>
    <col min="12552" max="12552" width="13.6640625" style="400" customWidth="1"/>
    <col min="12553" max="12553" width="34.6640625" style="400" customWidth="1"/>
    <col min="12554" max="12554" width="0" style="400" hidden="1" customWidth="1"/>
    <col min="12555" max="12555" width="34.6640625" style="400" customWidth="1"/>
    <col min="12556" max="12556" width="0" style="400" hidden="1" customWidth="1"/>
    <col min="12557" max="12799" width="8.88671875" style="400"/>
    <col min="12800" max="12800" width="21.5546875" style="400" customWidth="1"/>
    <col min="12801" max="12801" width="17.6640625" style="400" customWidth="1"/>
    <col min="12802" max="12802" width="10.6640625" style="400" customWidth="1"/>
    <col min="12803" max="12803" width="56.44140625" style="400" customWidth="1"/>
    <col min="12804" max="12805" width="34.6640625" style="400" customWidth="1"/>
    <col min="12806" max="12806" width="10.6640625" style="400" customWidth="1"/>
    <col min="12807" max="12807" width="78.33203125" style="400" customWidth="1"/>
    <col min="12808" max="12808" width="13.6640625" style="400" customWidth="1"/>
    <col min="12809" max="12809" width="34.6640625" style="400" customWidth="1"/>
    <col min="12810" max="12810" width="0" style="400" hidden="1" customWidth="1"/>
    <col min="12811" max="12811" width="34.6640625" style="400" customWidth="1"/>
    <col min="12812" max="12812" width="0" style="400" hidden="1" customWidth="1"/>
    <col min="12813" max="13055" width="8.88671875" style="400"/>
    <col min="13056" max="13056" width="21.5546875" style="400" customWidth="1"/>
    <col min="13057" max="13057" width="17.6640625" style="400" customWidth="1"/>
    <col min="13058" max="13058" width="10.6640625" style="400" customWidth="1"/>
    <col min="13059" max="13059" width="56.44140625" style="400" customWidth="1"/>
    <col min="13060" max="13061" width="34.6640625" style="400" customWidth="1"/>
    <col min="13062" max="13062" width="10.6640625" style="400" customWidth="1"/>
    <col min="13063" max="13063" width="78.33203125" style="400" customWidth="1"/>
    <col min="13064" max="13064" width="13.6640625" style="400" customWidth="1"/>
    <col min="13065" max="13065" width="34.6640625" style="400" customWidth="1"/>
    <col min="13066" max="13066" width="0" style="400" hidden="1" customWidth="1"/>
    <col min="13067" max="13067" width="34.6640625" style="400" customWidth="1"/>
    <col min="13068" max="13068" width="0" style="400" hidden="1" customWidth="1"/>
    <col min="13069" max="13311" width="8.88671875" style="400"/>
    <col min="13312" max="13312" width="21.5546875" style="400" customWidth="1"/>
    <col min="13313" max="13313" width="17.6640625" style="400" customWidth="1"/>
    <col min="13314" max="13314" width="10.6640625" style="400" customWidth="1"/>
    <col min="13315" max="13315" width="56.44140625" style="400" customWidth="1"/>
    <col min="13316" max="13317" width="34.6640625" style="400" customWidth="1"/>
    <col min="13318" max="13318" width="10.6640625" style="400" customWidth="1"/>
    <col min="13319" max="13319" width="78.33203125" style="400" customWidth="1"/>
    <col min="13320" max="13320" width="13.6640625" style="400" customWidth="1"/>
    <col min="13321" max="13321" width="34.6640625" style="400" customWidth="1"/>
    <col min="13322" max="13322" width="0" style="400" hidden="1" customWidth="1"/>
    <col min="13323" max="13323" width="34.6640625" style="400" customWidth="1"/>
    <col min="13324" max="13324" width="0" style="400" hidden="1" customWidth="1"/>
    <col min="13325" max="13567" width="8.88671875" style="400"/>
    <col min="13568" max="13568" width="21.5546875" style="400" customWidth="1"/>
    <col min="13569" max="13569" width="17.6640625" style="400" customWidth="1"/>
    <col min="13570" max="13570" width="10.6640625" style="400" customWidth="1"/>
    <col min="13571" max="13571" width="56.44140625" style="400" customWidth="1"/>
    <col min="13572" max="13573" width="34.6640625" style="400" customWidth="1"/>
    <col min="13574" max="13574" width="10.6640625" style="400" customWidth="1"/>
    <col min="13575" max="13575" width="78.33203125" style="400" customWidth="1"/>
    <col min="13576" max="13576" width="13.6640625" style="400" customWidth="1"/>
    <col min="13577" max="13577" width="34.6640625" style="400" customWidth="1"/>
    <col min="13578" max="13578" width="0" style="400" hidden="1" customWidth="1"/>
    <col min="13579" max="13579" width="34.6640625" style="400" customWidth="1"/>
    <col min="13580" max="13580" width="0" style="400" hidden="1" customWidth="1"/>
    <col min="13581" max="13823" width="8.88671875" style="400"/>
    <col min="13824" max="13824" width="21.5546875" style="400" customWidth="1"/>
    <col min="13825" max="13825" width="17.6640625" style="400" customWidth="1"/>
    <col min="13826" max="13826" width="10.6640625" style="400" customWidth="1"/>
    <col min="13827" max="13827" width="56.44140625" style="400" customWidth="1"/>
    <col min="13828" max="13829" width="34.6640625" style="400" customWidth="1"/>
    <col min="13830" max="13830" width="10.6640625" style="400" customWidth="1"/>
    <col min="13831" max="13831" width="78.33203125" style="400" customWidth="1"/>
    <col min="13832" max="13832" width="13.6640625" style="400" customWidth="1"/>
    <col min="13833" max="13833" width="34.6640625" style="400" customWidth="1"/>
    <col min="13834" max="13834" width="0" style="400" hidden="1" customWidth="1"/>
    <col min="13835" max="13835" width="34.6640625" style="400" customWidth="1"/>
    <col min="13836" max="13836" width="0" style="400" hidden="1" customWidth="1"/>
    <col min="13837" max="14079" width="8.88671875" style="400"/>
    <col min="14080" max="14080" width="21.5546875" style="400" customWidth="1"/>
    <col min="14081" max="14081" width="17.6640625" style="400" customWidth="1"/>
    <col min="14082" max="14082" width="10.6640625" style="400" customWidth="1"/>
    <col min="14083" max="14083" width="56.44140625" style="400" customWidth="1"/>
    <col min="14084" max="14085" width="34.6640625" style="400" customWidth="1"/>
    <col min="14086" max="14086" width="10.6640625" style="400" customWidth="1"/>
    <col min="14087" max="14087" width="78.33203125" style="400" customWidth="1"/>
    <col min="14088" max="14088" width="13.6640625" style="400" customWidth="1"/>
    <col min="14089" max="14089" width="34.6640625" style="400" customWidth="1"/>
    <col min="14090" max="14090" width="0" style="400" hidden="1" customWidth="1"/>
    <col min="14091" max="14091" width="34.6640625" style="400" customWidth="1"/>
    <col min="14092" max="14092" width="0" style="400" hidden="1" customWidth="1"/>
    <col min="14093" max="14335" width="8.88671875" style="400"/>
    <col min="14336" max="14336" width="21.5546875" style="400" customWidth="1"/>
    <col min="14337" max="14337" width="17.6640625" style="400" customWidth="1"/>
    <col min="14338" max="14338" width="10.6640625" style="400" customWidth="1"/>
    <col min="14339" max="14339" width="56.44140625" style="400" customWidth="1"/>
    <col min="14340" max="14341" width="34.6640625" style="400" customWidth="1"/>
    <col min="14342" max="14342" width="10.6640625" style="400" customWidth="1"/>
    <col min="14343" max="14343" width="78.33203125" style="400" customWidth="1"/>
    <col min="14344" max="14344" width="13.6640625" style="400" customWidth="1"/>
    <col min="14345" max="14345" width="34.6640625" style="400" customWidth="1"/>
    <col min="14346" max="14346" width="0" style="400" hidden="1" customWidth="1"/>
    <col min="14347" max="14347" width="34.6640625" style="400" customWidth="1"/>
    <col min="14348" max="14348" width="0" style="400" hidden="1" customWidth="1"/>
    <col min="14349" max="14591" width="8.88671875" style="400"/>
    <col min="14592" max="14592" width="21.5546875" style="400" customWidth="1"/>
    <col min="14593" max="14593" width="17.6640625" style="400" customWidth="1"/>
    <col min="14594" max="14594" width="10.6640625" style="400" customWidth="1"/>
    <col min="14595" max="14595" width="56.44140625" style="400" customWidth="1"/>
    <col min="14596" max="14597" width="34.6640625" style="400" customWidth="1"/>
    <col min="14598" max="14598" width="10.6640625" style="400" customWidth="1"/>
    <col min="14599" max="14599" width="78.33203125" style="400" customWidth="1"/>
    <col min="14600" max="14600" width="13.6640625" style="400" customWidth="1"/>
    <col min="14601" max="14601" width="34.6640625" style="400" customWidth="1"/>
    <col min="14602" max="14602" width="0" style="400" hidden="1" customWidth="1"/>
    <col min="14603" max="14603" width="34.6640625" style="400" customWidth="1"/>
    <col min="14604" max="14604" width="0" style="400" hidden="1" customWidth="1"/>
    <col min="14605" max="14847" width="8.88671875" style="400"/>
    <col min="14848" max="14848" width="21.5546875" style="400" customWidth="1"/>
    <col min="14849" max="14849" width="17.6640625" style="400" customWidth="1"/>
    <col min="14850" max="14850" width="10.6640625" style="400" customWidth="1"/>
    <col min="14851" max="14851" width="56.44140625" style="400" customWidth="1"/>
    <col min="14852" max="14853" width="34.6640625" style="400" customWidth="1"/>
    <col min="14854" max="14854" width="10.6640625" style="400" customWidth="1"/>
    <col min="14855" max="14855" width="78.33203125" style="400" customWidth="1"/>
    <col min="14856" max="14856" width="13.6640625" style="400" customWidth="1"/>
    <col min="14857" max="14857" width="34.6640625" style="400" customWidth="1"/>
    <col min="14858" max="14858" width="0" style="400" hidden="1" customWidth="1"/>
    <col min="14859" max="14859" width="34.6640625" style="400" customWidth="1"/>
    <col min="14860" max="14860" width="0" style="400" hidden="1" customWidth="1"/>
    <col min="14861" max="15103" width="8.88671875" style="400"/>
    <col min="15104" max="15104" width="21.5546875" style="400" customWidth="1"/>
    <col min="15105" max="15105" width="17.6640625" style="400" customWidth="1"/>
    <col min="15106" max="15106" width="10.6640625" style="400" customWidth="1"/>
    <col min="15107" max="15107" width="56.44140625" style="400" customWidth="1"/>
    <col min="15108" max="15109" width="34.6640625" style="400" customWidth="1"/>
    <col min="15110" max="15110" width="10.6640625" style="400" customWidth="1"/>
    <col min="15111" max="15111" width="78.33203125" style="400" customWidth="1"/>
    <col min="15112" max="15112" width="13.6640625" style="400" customWidth="1"/>
    <col min="15113" max="15113" width="34.6640625" style="400" customWidth="1"/>
    <col min="15114" max="15114" width="0" style="400" hidden="1" customWidth="1"/>
    <col min="15115" max="15115" width="34.6640625" style="400" customWidth="1"/>
    <col min="15116" max="15116" width="0" style="400" hidden="1" customWidth="1"/>
    <col min="15117" max="15359" width="8.88671875" style="400"/>
    <col min="15360" max="15360" width="21.5546875" style="400" customWidth="1"/>
    <col min="15361" max="15361" width="17.6640625" style="400" customWidth="1"/>
    <col min="15362" max="15362" width="10.6640625" style="400" customWidth="1"/>
    <col min="15363" max="15363" width="56.44140625" style="400" customWidth="1"/>
    <col min="15364" max="15365" width="34.6640625" style="400" customWidth="1"/>
    <col min="15366" max="15366" width="10.6640625" style="400" customWidth="1"/>
    <col min="15367" max="15367" width="78.33203125" style="400" customWidth="1"/>
    <col min="15368" max="15368" width="13.6640625" style="400" customWidth="1"/>
    <col min="15369" max="15369" width="34.6640625" style="400" customWidth="1"/>
    <col min="15370" max="15370" width="0" style="400" hidden="1" customWidth="1"/>
    <col min="15371" max="15371" width="34.6640625" style="400" customWidth="1"/>
    <col min="15372" max="15372" width="0" style="400" hidden="1" customWidth="1"/>
    <col min="15373" max="15615" width="8.88671875" style="400"/>
    <col min="15616" max="15616" width="21.5546875" style="400" customWidth="1"/>
    <col min="15617" max="15617" width="17.6640625" style="400" customWidth="1"/>
    <col min="15618" max="15618" width="10.6640625" style="400" customWidth="1"/>
    <col min="15619" max="15619" width="56.44140625" style="400" customWidth="1"/>
    <col min="15620" max="15621" width="34.6640625" style="400" customWidth="1"/>
    <col min="15622" max="15622" width="10.6640625" style="400" customWidth="1"/>
    <col min="15623" max="15623" width="78.33203125" style="400" customWidth="1"/>
    <col min="15624" max="15624" width="13.6640625" style="400" customWidth="1"/>
    <col min="15625" max="15625" width="34.6640625" style="400" customWidth="1"/>
    <col min="15626" max="15626" width="0" style="400" hidden="1" customWidth="1"/>
    <col min="15627" max="15627" width="34.6640625" style="400" customWidth="1"/>
    <col min="15628" max="15628" width="0" style="400" hidden="1" customWidth="1"/>
    <col min="15629" max="15871" width="8.88671875" style="400"/>
    <col min="15872" max="15872" width="21.5546875" style="400" customWidth="1"/>
    <col min="15873" max="15873" width="17.6640625" style="400" customWidth="1"/>
    <col min="15874" max="15874" width="10.6640625" style="400" customWidth="1"/>
    <col min="15875" max="15875" width="56.44140625" style="400" customWidth="1"/>
    <col min="15876" max="15877" width="34.6640625" style="400" customWidth="1"/>
    <col min="15878" max="15878" width="10.6640625" style="400" customWidth="1"/>
    <col min="15879" max="15879" width="78.33203125" style="400" customWidth="1"/>
    <col min="15880" max="15880" width="13.6640625" style="400" customWidth="1"/>
    <col min="15881" max="15881" width="34.6640625" style="400" customWidth="1"/>
    <col min="15882" max="15882" width="0" style="400" hidden="1" customWidth="1"/>
    <col min="15883" max="15883" width="34.6640625" style="400" customWidth="1"/>
    <col min="15884" max="15884" width="0" style="400" hidden="1" customWidth="1"/>
    <col min="15885" max="16127" width="8.88671875" style="400"/>
    <col min="16128" max="16128" width="21.5546875" style="400" customWidth="1"/>
    <col min="16129" max="16129" width="17.6640625" style="400" customWidth="1"/>
    <col min="16130" max="16130" width="10.6640625" style="400" customWidth="1"/>
    <col min="16131" max="16131" width="56.44140625" style="400" customWidth="1"/>
    <col min="16132" max="16133" width="34.6640625" style="400" customWidth="1"/>
    <col min="16134" max="16134" width="10.6640625" style="400" customWidth="1"/>
    <col min="16135" max="16135" width="78.33203125" style="400" customWidth="1"/>
    <col min="16136" max="16136" width="13.6640625" style="400" customWidth="1"/>
    <col min="16137" max="16137" width="34.6640625" style="400" customWidth="1"/>
    <col min="16138" max="16138" width="0" style="400" hidden="1" customWidth="1"/>
    <col min="16139" max="16139" width="34.6640625" style="400" customWidth="1"/>
    <col min="16140" max="16140" width="0" style="400" hidden="1" customWidth="1"/>
    <col min="16141" max="16382" width="8.88671875" style="400"/>
    <col min="16383" max="16384" width="8.88671875" style="400" customWidth="1"/>
  </cols>
  <sheetData>
    <row r="1" spans="1:12" x14ac:dyDescent="0.3">
      <c r="A1" s="393"/>
      <c r="B1" s="393"/>
      <c r="C1" s="393"/>
      <c r="D1" s="399"/>
      <c r="E1" s="393"/>
      <c r="F1" s="393"/>
      <c r="G1" s="393"/>
      <c r="H1" s="393"/>
      <c r="I1" s="393"/>
      <c r="J1" s="393"/>
      <c r="K1" s="393"/>
      <c r="L1" s="393"/>
    </row>
    <row r="2" spans="1:12" x14ac:dyDescent="0.3">
      <c r="A2" s="393"/>
      <c r="B2" s="393"/>
      <c r="C2" s="393"/>
      <c r="D2" s="399"/>
      <c r="E2" s="393"/>
      <c r="F2" s="393"/>
      <c r="G2" s="393"/>
      <c r="H2" s="393"/>
      <c r="I2" s="393"/>
      <c r="J2" s="393"/>
      <c r="K2" s="393"/>
      <c r="L2" s="393"/>
    </row>
    <row r="3" spans="1:12" x14ac:dyDescent="0.3">
      <c r="A3" s="393"/>
      <c r="B3" s="393"/>
      <c r="C3" s="393"/>
      <c r="D3" s="399"/>
      <c r="E3" s="393"/>
      <c r="F3" s="393"/>
      <c r="G3" s="393"/>
      <c r="H3" s="393"/>
      <c r="I3" s="393"/>
      <c r="J3" s="393"/>
      <c r="K3" s="393"/>
      <c r="L3" s="393"/>
    </row>
    <row r="4" spans="1:12" x14ac:dyDescent="0.3">
      <c r="A4" s="393"/>
      <c r="B4" s="393"/>
      <c r="C4" s="393"/>
      <c r="D4" s="399"/>
      <c r="E4" s="393"/>
      <c r="F4" s="393"/>
      <c r="G4" s="393"/>
      <c r="H4" s="393"/>
      <c r="I4" s="393"/>
      <c r="J4" s="393"/>
      <c r="K4" s="393"/>
      <c r="L4" s="393"/>
    </row>
    <row r="5" spans="1:12" x14ac:dyDescent="0.3">
      <c r="A5" s="393"/>
      <c r="B5" s="393"/>
      <c r="C5" s="393"/>
      <c r="D5" s="399"/>
      <c r="E5" s="393"/>
      <c r="F5" s="393"/>
      <c r="G5" s="393"/>
      <c r="H5" s="393"/>
      <c r="I5" s="393"/>
      <c r="J5" s="393"/>
      <c r="K5" s="393"/>
      <c r="L5" s="393"/>
    </row>
    <row r="6" spans="1:12" x14ac:dyDescent="0.3">
      <c r="A6" s="393"/>
      <c r="B6" s="393"/>
      <c r="C6" s="393"/>
      <c r="D6" s="399"/>
      <c r="E6" s="393"/>
      <c r="F6" s="393"/>
      <c r="G6" s="393"/>
      <c r="H6" s="393"/>
      <c r="I6" s="393"/>
      <c r="J6" s="393"/>
      <c r="K6" s="393"/>
      <c r="L6" s="393"/>
    </row>
    <row r="7" spans="1:12" x14ac:dyDescent="0.3">
      <c r="A7" s="393"/>
      <c r="B7" s="393"/>
      <c r="C7" s="393"/>
      <c r="D7" s="399"/>
      <c r="E7" s="393"/>
      <c r="F7" s="393"/>
      <c r="G7" s="393"/>
      <c r="H7" s="393"/>
      <c r="I7" s="393"/>
      <c r="J7" s="393"/>
      <c r="K7" s="393"/>
      <c r="L7" s="393"/>
    </row>
    <row r="8" spans="1:12" x14ac:dyDescent="0.3">
      <c r="A8" s="393"/>
      <c r="B8" s="393"/>
      <c r="C8" s="393"/>
      <c r="D8" s="399"/>
      <c r="E8" s="393"/>
      <c r="F8" s="393"/>
      <c r="G8" s="393"/>
      <c r="H8" s="393"/>
      <c r="I8" s="393"/>
      <c r="J8" s="393"/>
      <c r="K8" s="393"/>
      <c r="L8" s="393"/>
    </row>
    <row r="9" spans="1:12" x14ac:dyDescent="0.3">
      <c r="A9" s="393"/>
      <c r="B9" s="393"/>
      <c r="C9" s="393"/>
      <c r="D9" s="399"/>
      <c r="E9" s="393"/>
      <c r="F9" s="393"/>
      <c r="G9" s="393"/>
      <c r="H9" s="393"/>
      <c r="I9" s="393"/>
      <c r="J9" s="393"/>
      <c r="K9" s="393"/>
      <c r="L9" s="393"/>
    </row>
    <row r="10" spans="1:12" s="351" customFormat="1" ht="13.8" x14ac:dyDescent="0.3">
      <c r="A10" s="395"/>
      <c r="B10" s="395"/>
      <c r="C10" s="339"/>
      <c r="D10" s="395"/>
      <c r="E10" s="395"/>
      <c r="F10" s="395"/>
      <c r="G10" s="395"/>
      <c r="H10" s="395"/>
      <c r="I10" s="395"/>
      <c r="J10" s="395"/>
      <c r="K10" s="395"/>
      <c r="L10" s="395"/>
    </row>
    <row r="11" spans="1:12" s="351" customFormat="1" ht="13.8" x14ac:dyDescent="0.3">
      <c r="A11" s="395"/>
      <c r="B11" s="395"/>
      <c r="C11" s="339"/>
      <c r="D11" s="395"/>
      <c r="E11" s="395"/>
      <c r="F11" s="395"/>
      <c r="G11" s="395"/>
      <c r="H11" s="395"/>
      <c r="I11" s="395"/>
      <c r="J11" s="395"/>
      <c r="K11" s="395"/>
      <c r="L11" s="395"/>
    </row>
    <row r="12" spans="1:12" s="351" customFormat="1" ht="24.6" x14ac:dyDescent="0.3">
      <c r="A12" s="395"/>
      <c r="B12" s="395"/>
      <c r="C12" s="3"/>
      <c r="D12" s="395"/>
      <c r="E12" s="395"/>
      <c r="F12" s="395"/>
      <c r="G12" s="395"/>
      <c r="H12" s="395"/>
      <c r="I12" s="395"/>
      <c r="J12" s="395"/>
      <c r="K12" s="395"/>
      <c r="L12" s="395"/>
    </row>
    <row r="13" spans="1:12" s="351" customFormat="1" ht="13.8" x14ac:dyDescent="0.3">
      <c r="A13" s="395"/>
      <c r="B13" s="395"/>
      <c r="C13" s="339"/>
      <c r="D13" s="395"/>
      <c r="E13" s="395"/>
      <c r="F13" s="395"/>
      <c r="G13" s="395"/>
      <c r="H13" s="395"/>
      <c r="I13" s="395"/>
      <c r="J13" s="395"/>
      <c r="K13" s="395"/>
      <c r="L13" s="395"/>
    </row>
    <row r="14" spans="1:12" s="351" customFormat="1" ht="14.4" x14ac:dyDescent="0.3">
      <c r="A14" s="395"/>
      <c r="B14" s="395"/>
      <c r="C14" s="401"/>
      <c r="D14" s="395"/>
      <c r="E14" s="395"/>
      <c r="F14" s="395"/>
      <c r="G14" s="395"/>
      <c r="H14" s="395"/>
      <c r="I14" s="395"/>
      <c r="J14" s="395"/>
      <c r="K14" s="395"/>
      <c r="L14" s="395"/>
    </row>
    <row r="15" spans="1:12" s="351" customFormat="1" x14ac:dyDescent="0.3">
      <c r="A15" s="395"/>
      <c r="B15" s="395"/>
      <c r="C15" s="337"/>
      <c r="D15" s="395"/>
      <c r="E15" s="395"/>
      <c r="F15" s="395"/>
      <c r="G15" s="395"/>
      <c r="H15" s="395"/>
      <c r="I15" s="395"/>
      <c r="J15" s="395"/>
      <c r="K15" s="395"/>
      <c r="L15" s="395"/>
    </row>
    <row r="16" spans="1:12" s="402" customFormat="1" x14ac:dyDescent="0.3">
      <c r="A16" s="393"/>
      <c r="B16" s="393" t="s">
        <v>553</v>
      </c>
      <c r="C16" s="393"/>
      <c r="D16" s="399"/>
      <c r="E16" s="393"/>
      <c r="F16" s="393"/>
      <c r="G16" s="393"/>
      <c r="H16" s="393"/>
      <c r="I16" s="393"/>
      <c r="J16" s="393"/>
      <c r="K16" s="393"/>
      <c r="L16" s="393"/>
    </row>
    <row r="17" spans="1:12" s="402" customFormat="1" x14ac:dyDescent="0.3">
      <c r="A17" s="393"/>
      <c r="B17" s="393" t="s">
        <v>294</v>
      </c>
      <c r="C17" s="393"/>
      <c r="D17" s="399"/>
      <c r="E17" s="393"/>
      <c r="F17" s="393"/>
      <c r="G17" s="393"/>
      <c r="H17" s="393"/>
      <c r="I17" s="393"/>
      <c r="J17" s="393"/>
      <c r="K17" s="393"/>
      <c r="L17" s="393"/>
    </row>
    <row r="18" spans="1:12" s="402" customFormat="1" x14ac:dyDescent="0.3">
      <c r="A18" s="393"/>
      <c r="B18" s="393"/>
      <c r="C18" s="393"/>
      <c r="D18" s="399"/>
      <c r="E18" s="393"/>
      <c r="F18" s="393"/>
      <c r="G18" s="393"/>
      <c r="H18" s="393"/>
      <c r="I18" s="393"/>
      <c r="J18" s="393"/>
      <c r="K18" s="393"/>
      <c r="L18" s="393"/>
    </row>
    <row r="19" spans="1:12" x14ac:dyDescent="0.3">
      <c r="A19" s="393"/>
      <c r="B19" s="393"/>
      <c r="C19" s="393"/>
      <c r="D19" s="399"/>
      <c r="E19" s="393"/>
      <c r="F19" s="393"/>
      <c r="G19" s="393"/>
      <c r="H19" s="393"/>
      <c r="I19" s="393"/>
      <c r="J19" s="393"/>
      <c r="K19" s="393"/>
      <c r="L19" s="393"/>
    </row>
    <row r="20" spans="1:12" s="404" customFormat="1" ht="26.4" x14ac:dyDescent="0.3">
      <c r="A20" s="403"/>
      <c r="B20" s="324" t="s">
        <v>176</v>
      </c>
      <c r="C20" s="324" t="s">
        <v>177</v>
      </c>
      <c r="D20" s="324" t="s">
        <v>178</v>
      </c>
      <c r="E20" s="324" t="s">
        <v>179</v>
      </c>
      <c r="F20" s="325" t="s">
        <v>180</v>
      </c>
      <c r="G20" s="326" t="s">
        <v>181</v>
      </c>
      <c r="H20" s="326" t="s">
        <v>182</v>
      </c>
      <c r="I20" s="327" t="s">
        <v>183</v>
      </c>
      <c r="J20" s="327" t="s">
        <v>184</v>
      </c>
      <c r="K20" s="328" t="s">
        <v>185</v>
      </c>
      <c r="L20" s="328" t="s">
        <v>186</v>
      </c>
    </row>
    <row r="21" spans="1:12" s="405" customFormat="1" ht="409.6" x14ac:dyDescent="0.3">
      <c r="B21" s="1011" t="s">
        <v>187</v>
      </c>
      <c r="C21" s="1011" t="s">
        <v>188</v>
      </c>
      <c r="D21" s="1012">
        <v>4.0999999999999996</v>
      </c>
      <c r="E21" s="1011" t="s">
        <v>189</v>
      </c>
      <c r="F21" s="1021" t="s">
        <v>492</v>
      </c>
      <c r="G21" s="1021" t="s">
        <v>530</v>
      </c>
      <c r="H21" s="1017" t="s">
        <v>190</v>
      </c>
      <c r="I21" s="396" t="s">
        <v>373</v>
      </c>
      <c r="J21" s="406" t="s">
        <v>375</v>
      </c>
      <c r="K21" s="1019"/>
      <c r="L21" s="1021"/>
    </row>
    <row r="22" spans="1:12" s="405" customFormat="1" ht="26.4" x14ac:dyDescent="0.3">
      <c r="B22" s="1011"/>
      <c r="C22" s="1011"/>
      <c r="D22" s="1012"/>
      <c r="E22" s="1011"/>
      <c r="F22" s="1022"/>
      <c r="G22" s="1022"/>
      <c r="H22" s="1018"/>
      <c r="I22" s="397" t="s">
        <v>681</v>
      </c>
      <c r="J22" s="407" t="s">
        <v>374</v>
      </c>
      <c r="K22" s="1020"/>
      <c r="L22" s="1022"/>
    </row>
    <row r="23" spans="1:12" s="405" customFormat="1" ht="52.8" x14ac:dyDescent="0.3">
      <c r="B23" s="1011"/>
      <c r="C23" s="1011"/>
      <c r="D23" s="1012"/>
      <c r="E23" s="1011"/>
      <c r="F23" s="332" t="s">
        <v>191</v>
      </c>
      <c r="G23" s="332" t="s">
        <v>192</v>
      </c>
      <c r="H23" s="408" t="s">
        <v>190</v>
      </c>
      <c r="I23" s="397" t="s">
        <v>563</v>
      </c>
      <c r="J23" s="407" t="s">
        <v>193</v>
      </c>
      <c r="K23" s="332"/>
      <c r="L23" s="332"/>
    </row>
    <row r="24" spans="1:12" s="405" customFormat="1" ht="145.19999999999999" x14ac:dyDescent="0.3">
      <c r="B24" s="1011"/>
      <c r="C24" s="1011"/>
      <c r="D24" s="1012"/>
      <c r="E24" s="1011"/>
      <c r="F24" s="332" t="s">
        <v>384</v>
      </c>
      <c r="G24" s="332" t="s">
        <v>385</v>
      </c>
      <c r="H24" s="408" t="s">
        <v>190</v>
      </c>
      <c r="I24" s="392" t="s">
        <v>583</v>
      </c>
      <c r="J24" s="389" t="s">
        <v>341</v>
      </c>
      <c r="K24" s="332"/>
      <c r="L24" s="332"/>
    </row>
    <row r="25" spans="1:12" s="405" customFormat="1" ht="118.8" x14ac:dyDescent="0.3">
      <c r="B25" s="1011"/>
      <c r="C25" s="1011"/>
      <c r="D25" s="1012"/>
      <c r="E25" s="1011"/>
      <c r="F25" s="332" t="s">
        <v>382</v>
      </c>
      <c r="G25" s="332" t="s">
        <v>383</v>
      </c>
      <c r="H25" s="408" t="s">
        <v>190</v>
      </c>
      <c r="I25" s="392" t="s">
        <v>340</v>
      </c>
      <c r="J25" s="389" t="s">
        <v>342</v>
      </c>
      <c r="K25" s="332"/>
      <c r="L25" s="332"/>
    </row>
    <row r="26" spans="1:12" s="405" customFormat="1" ht="52.8" x14ac:dyDescent="0.3">
      <c r="B26" s="1011"/>
      <c r="C26" s="1011"/>
      <c r="D26" s="1012"/>
      <c r="E26" s="1011"/>
      <c r="F26" s="332" t="s">
        <v>386</v>
      </c>
      <c r="G26" s="332" t="s">
        <v>387</v>
      </c>
      <c r="H26" s="408" t="s">
        <v>190</v>
      </c>
      <c r="I26" s="332" t="s">
        <v>343</v>
      </c>
      <c r="J26" s="387" t="s">
        <v>194</v>
      </c>
      <c r="K26" s="332"/>
      <c r="L26" s="332"/>
    </row>
    <row r="27" spans="1:12" s="405" customFormat="1" ht="66" x14ac:dyDescent="0.3">
      <c r="B27" s="1011"/>
      <c r="C27" s="1011"/>
      <c r="D27" s="1012"/>
      <c r="E27" s="1011"/>
      <c r="F27" s="332" t="s">
        <v>402</v>
      </c>
      <c r="G27" s="332" t="s">
        <v>388</v>
      </c>
      <c r="H27" s="408" t="s">
        <v>190</v>
      </c>
      <c r="I27" s="392" t="s">
        <v>344</v>
      </c>
      <c r="J27" s="387" t="s">
        <v>256</v>
      </c>
      <c r="K27" s="332"/>
      <c r="L27" s="332"/>
    </row>
    <row r="28" spans="1:12" s="405" customFormat="1" ht="39.6" x14ac:dyDescent="0.3">
      <c r="B28" s="1011"/>
      <c r="C28" s="1011"/>
      <c r="D28" s="1012"/>
      <c r="E28" s="1011"/>
      <c r="F28" s="332" t="s">
        <v>531</v>
      </c>
      <c r="G28" s="332" t="s">
        <v>514</v>
      </c>
      <c r="H28" s="408" t="s">
        <v>190</v>
      </c>
      <c r="I28" s="332" t="s">
        <v>513</v>
      </c>
      <c r="J28" s="387" t="s">
        <v>194</v>
      </c>
      <c r="K28" s="332"/>
      <c r="L28" s="332"/>
    </row>
    <row r="29" spans="1:12" s="405" customFormat="1" ht="79.2" x14ac:dyDescent="0.3">
      <c r="B29" s="1011"/>
      <c r="C29" s="1011"/>
      <c r="D29" s="1012"/>
      <c r="E29" s="1011"/>
      <c r="F29" s="332" t="s">
        <v>532</v>
      </c>
      <c r="G29" s="332" t="s">
        <v>516</v>
      </c>
      <c r="H29" s="408" t="s">
        <v>190</v>
      </c>
      <c r="I29" s="332" t="s">
        <v>584</v>
      </c>
      <c r="J29" s="387" t="s">
        <v>195</v>
      </c>
      <c r="K29" s="332"/>
      <c r="L29" s="332"/>
    </row>
    <row r="30" spans="1:12" s="405" customFormat="1" ht="39.6" x14ac:dyDescent="0.3">
      <c r="B30" s="1011"/>
      <c r="C30" s="1011"/>
      <c r="D30" s="1012"/>
      <c r="E30" s="1011"/>
      <c r="F30" s="332" t="s">
        <v>533</v>
      </c>
      <c r="G30" s="332" t="s">
        <v>515</v>
      </c>
      <c r="H30" s="408" t="s">
        <v>190</v>
      </c>
      <c r="I30" s="332" t="s">
        <v>345</v>
      </c>
      <c r="J30" s="387" t="s">
        <v>194</v>
      </c>
      <c r="K30" s="332"/>
      <c r="L30" s="332"/>
    </row>
    <row r="31" spans="1:12" s="405" customFormat="1" ht="79.2" x14ac:dyDescent="0.3">
      <c r="B31" s="1011"/>
      <c r="C31" s="1011"/>
      <c r="D31" s="1012"/>
      <c r="E31" s="1011"/>
      <c r="F31" s="332" t="s">
        <v>534</v>
      </c>
      <c r="G31" s="332" t="s">
        <v>517</v>
      </c>
      <c r="H31" s="408" t="s">
        <v>190</v>
      </c>
      <c r="I31" s="332" t="s">
        <v>585</v>
      </c>
      <c r="J31" s="387" t="s">
        <v>195</v>
      </c>
      <c r="K31" s="332"/>
      <c r="L31" s="332"/>
    </row>
    <row r="32" spans="1:12" s="405" customFormat="1" ht="66" x14ac:dyDescent="0.3">
      <c r="B32" s="1011"/>
      <c r="C32" s="1011"/>
      <c r="D32" s="1012"/>
      <c r="E32" s="1011"/>
      <c r="F32" s="332" t="s">
        <v>535</v>
      </c>
      <c r="G32" s="332" t="s">
        <v>536</v>
      </c>
      <c r="H32" s="408" t="s">
        <v>190</v>
      </c>
      <c r="I32" s="332" t="s">
        <v>586</v>
      </c>
      <c r="J32" s="387" t="s">
        <v>233</v>
      </c>
      <c r="K32" s="332"/>
      <c r="L32" s="332"/>
    </row>
    <row r="33" spans="2:12" s="405" customFormat="1" ht="39.6" x14ac:dyDescent="0.3">
      <c r="B33" s="1011"/>
      <c r="C33" s="1011"/>
      <c r="D33" s="1012"/>
      <c r="E33" s="1011"/>
      <c r="F33" s="332" t="s">
        <v>519</v>
      </c>
      <c r="G33" s="332" t="s">
        <v>518</v>
      </c>
      <c r="H33" s="408" t="s">
        <v>190</v>
      </c>
      <c r="I33" s="419" t="s">
        <v>670</v>
      </c>
      <c r="J33" s="406" t="s">
        <v>671</v>
      </c>
      <c r="K33" s="332"/>
      <c r="L33" s="332"/>
    </row>
    <row r="34" spans="2:12" s="405" customFormat="1" ht="39.6" x14ac:dyDescent="0.3">
      <c r="B34" s="1011"/>
      <c r="C34" s="1011"/>
      <c r="D34" s="1012"/>
      <c r="E34" s="1011"/>
      <c r="F34" s="332" t="s">
        <v>521</v>
      </c>
      <c r="G34" s="332" t="s">
        <v>520</v>
      </c>
      <c r="H34" s="408" t="s">
        <v>190</v>
      </c>
      <c r="I34" s="419" t="s">
        <v>672</v>
      </c>
      <c r="J34" s="406" t="s">
        <v>229</v>
      </c>
      <c r="K34" s="332"/>
      <c r="L34" s="332"/>
    </row>
    <row r="35" spans="2:12" s="405" customFormat="1" ht="66" x14ac:dyDescent="0.3">
      <c r="B35" s="1011"/>
      <c r="C35" s="1011"/>
      <c r="D35" s="1012"/>
      <c r="E35" s="1011"/>
      <c r="F35" s="332" t="s">
        <v>523</v>
      </c>
      <c r="G35" s="332" t="s">
        <v>522</v>
      </c>
      <c r="H35" s="408" t="s">
        <v>190</v>
      </c>
      <c r="I35" s="396" t="s">
        <v>587</v>
      </c>
      <c r="J35" s="406" t="s">
        <v>346</v>
      </c>
      <c r="K35" s="332"/>
      <c r="L35" s="332"/>
    </row>
    <row r="36" spans="2:12" s="405" customFormat="1" ht="66" x14ac:dyDescent="0.3">
      <c r="B36" s="1011"/>
      <c r="C36" s="1011"/>
      <c r="D36" s="1012"/>
      <c r="E36" s="1011"/>
      <c r="F36" s="396" t="s">
        <v>525</v>
      </c>
      <c r="G36" s="396" t="s">
        <v>524</v>
      </c>
      <c r="H36" s="409" t="s">
        <v>190</v>
      </c>
      <c r="I36" s="398" t="s">
        <v>588</v>
      </c>
      <c r="J36" s="406" t="s">
        <v>256</v>
      </c>
      <c r="K36" s="396"/>
      <c r="L36" s="396"/>
    </row>
    <row r="37" spans="2:12" s="405" customFormat="1" ht="39.6" x14ac:dyDescent="0.3">
      <c r="B37" s="1011"/>
      <c r="C37" s="1011"/>
      <c r="D37" s="1012"/>
      <c r="E37" s="1011"/>
      <c r="F37" s="396" t="s">
        <v>389</v>
      </c>
      <c r="G37" s="396" t="s">
        <v>390</v>
      </c>
      <c r="H37" s="409" t="s">
        <v>190</v>
      </c>
      <c r="I37" s="398" t="s">
        <v>347</v>
      </c>
      <c r="J37" s="406" t="s">
        <v>194</v>
      </c>
      <c r="K37" s="396"/>
      <c r="L37" s="396"/>
    </row>
    <row r="38" spans="2:12" s="405" customFormat="1" ht="39.6" x14ac:dyDescent="0.3">
      <c r="B38" s="1011"/>
      <c r="C38" s="1011"/>
      <c r="D38" s="1012"/>
      <c r="E38" s="1011"/>
      <c r="F38" s="1023" t="s">
        <v>537</v>
      </c>
      <c r="G38" s="1021" t="s">
        <v>526</v>
      </c>
      <c r="H38" s="1017" t="s">
        <v>190</v>
      </c>
      <c r="I38" s="398" t="s">
        <v>348</v>
      </c>
      <c r="J38" s="406" t="s">
        <v>256</v>
      </c>
      <c r="K38" s="1021"/>
      <c r="L38" s="1021"/>
    </row>
    <row r="39" spans="2:12" s="405" customFormat="1" ht="396" x14ac:dyDescent="0.3">
      <c r="B39" s="1011"/>
      <c r="C39" s="1011"/>
      <c r="D39" s="1012"/>
      <c r="E39" s="1011"/>
      <c r="F39" s="1024"/>
      <c r="G39" s="1026"/>
      <c r="H39" s="1027"/>
      <c r="I39" s="438" t="s">
        <v>403</v>
      </c>
      <c r="J39" s="440" t="s">
        <v>689</v>
      </c>
      <c r="K39" s="1026"/>
      <c r="L39" s="1026"/>
    </row>
    <row r="40" spans="2:12" s="405" customFormat="1" ht="184.8" x14ac:dyDescent="0.3">
      <c r="B40" s="1011"/>
      <c r="C40" s="1011"/>
      <c r="D40" s="1012"/>
      <c r="E40" s="1011"/>
      <c r="F40" s="1025"/>
      <c r="G40" s="1022"/>
      <c r="H40" s="1018"/>
      <c r="I40" s="439" t="s">
        <v>682</v>
      </c>
      <c r="J40" s="441" t="s">
        <v>307</v>
      </c>
      <c r="K40" s="1022"/>
      <c r="L40" s="1022"/>
    </row>
    <row r="41" spans="2:12" s="405" customFormat="1" ht="184.8" x14ac:dyDescent="0.3">
      <c r="B41" s="1011"/>
      <c r="C41" s="1011"/>
      <c r="D41" s="1012"/>
      <c r="E41" s="1011"/>
      <c r="F41" s="392" t="s">
        <v>196</v>
      </c>
      <c r="G41" s="392" t="s">
        <v>197</v>
      </c>
      <c r="H41" s="408" t="s">
        <v>190</v>
      </c>
      <c r="I41" s="335" t="s">
        <v>448</v>
      </c>
      <c r="J41" s="410" t="s">
        <v>198</v>
      </c>
      <c r="K41" s="332"/>
      <c r="L41" s="332"/>
    </row>
    <row r="42" spans="2:12" s="405" customFormat="1" ht="105.6" x14ac:dyDescent="0.3">
      <c r="B42" s="1011"/>
      <c r="C42" s="1011"/>
      <c r="D42" s="1012"/>
      <c r="E42" s="1011"/>
      <c r="F42" s="332" t="s">
        <v>494</v>
      </c>
      <c r="G42" s="332" t="s">
        <v>493</v>
      </c>
      <c r="H42" s="408" t="s">
        <v>190</v>
      </c>
      <c r="I42" s="332" t="s">
        <v>589</v>
      </c>
      <c r="J42" s="387" t="s">
        <v>199</v>
      </c>
      <c r="K42" s="332"/>
      <c r="L42" s="332"/>
    </row>
    <row r="43" spans="2:12" s="405" customFormat="1" ht="211.2" x14ac:dyDescent="0.3">
      <c r="B43" s="1011"/>
      <c r="C43" s="1011"/>
      <c r="D43" s="1012"/>
      <c r="E43" s="1011"/>
      <c r="F43" s="332" t="s">
        <v>200</v>
      </c>
      <c r="G43" s="332" t="s">
        <v>538</v>
      </c>
      <c r="H43" s="408" t="s">
        <v>201</v>
      </c>
      <c r="I43" s="332" t="s">
        <v>495</v>
      </c>
      <c r="J43" s="387" t="s">
        <v>404</v>
      </c>
      <c r="K43" s="332" t="s">
        <v>565</v>
      </c>
      <c r="L43" s="332" t="s">
        <v>564</v>
      </c>
    </row>
    <row r="44" spans="2:12" s="405" customFormat="1" ht="52.8" x14ac:dyDescent="0.3">
      <c r="B44" s="1011"/>
      <c r="C44" s="1011" t="s">
        <v>202</v>
      </c>
      <c r="D44" s="1012">
        <v>4.2</v>
      </c>
      <c r="E44" s="1011" t="s">
        <v>203</v>
      </c>
      <c r="F44" s="332" t="s">
        <v>309</v>
      </c>
      <c r="G44" s="332" t="s">
        <v>311</v>
      </c>
      <c r="H44" s="408" t="s">
        <v>190</v>
      </c>
      <c r="I44" s="332" t="s">
        <v>349</v>
      </c>
      <c r="J44" s="387" t="s">
        <v>194</v>
      </c>
      <c r="K44" s="332"/>
      <c r="L44" s="332"/>
    </row>
    <row r="45" spans="2:12" s="405" customFormat="1" ht="79.2" x14ac:dyDescent="0.3">
      <c r="B45" s="1011"/>
      <c r="C45" s="1011"/>
      <c r="D45" s="1012"/>
      <c r="E45" s="1011"/>
      <c r="F45" s="332" t="s">
        <v>310</v>
      </c>
      <c r="G45" s="332" t="s">
        <v>312</v>
      </c>
      <c r="H45" s="408" t="s">
        <v>190</v>
      </c>
      <c r="I45" s="332" t="s">
        <v>350</v>
      </c>
      <c r="J45" s="387" t="s">
        <v>204</v>
      </c>
      <c r="K45" s="332"/>
      <c r="L45" s="332"/>
    </row>
    <row r="46" spans="2:12" s="405" customFormat="1" ht="132" x14ac:dyDescent="0.3">
      <c r="B46" s="1011"/>
      <c r="C46" s="1011"/>
      <c r="D46" s="1012"/>
      <c r="E46" s="1011"/>
      <c r="F46" s="392" t="s">
        <v>205</v>
      </c>
      <c r="G46" s="392" t="s">
        <v>206</v>
      </c>
      <c r="H46" s="408" t="s">
        <v>190</v>
      </c>
      <c r="I46" s="392" t="s">
        <v>352</v>
      </c>
      <c r="J46" s="389" t="s">
        <v>351</v>
      </c>
      <c r="K46" s="332"/>
      <c r="L46" s="332"/>
    </row>
    <row r="47" spans="2:12" s="405" customFormat="1" ht="52.8" x14ac:dyDescent="0.3">
      <c r="B47" s="1011"/>
      <c r="C47" s="1011"/>
      <c r="D47" s="1012"/>
      <c r="E47" s="1011"/>
      <c r="F47" s="392" t="s">
        <v>391</v>
      </c>
      <c r="G47" s="392" t="s">
        <v>392</v>
      </c>
      <c r="H47" s="408" t="s">
        <v>190</v>
      </c>
      <c r="I47" s="392" t="s">
        <v>353</v>
      </c>
      <c r="J47" s="389" t="s">
        <v>193</v>
      </c>
      <c r="K47" s="332"/>
      <c r="L47" s="332"/>
    </row>
    <row r="48" spans="2:12" s="405" customFormat="1" ht="52.8" x14ac:dyDescent="0.3">
      <c r="B48" s="1011"/>
      <c r="C48" s="1011"/>
      <c r="D48" s="1012"/>
      <c r="E48" s="1011"/>
      <c r="F48" s="332" t="s">
        <v>207</v>
      </c>
      <c r="G48" s="392" t="s">
        <v>208</v>
      </c>
      <c r="H48" s="408" t="s">
        <v>190</v>
      </c>
      <c r="I48" s="332" t="s">
        <v>354</v>
      </c>
      <c r="J48" s="387" t="s">
        <v>193</v>
      </c>
      <c r="K48" s="332"/>
      <c r="L48" s="332"/>
    </row>
    <row r="49" spans="2:12" s="405" customFormat="1" ht="52.8" x14ac:dyDescent="0.3">
      <c r="B49" s="1011"/>
      <c r="C49" s="1011"/>
      <c r="D49" s="1012"/>
      <c r="E49" s="1011"/>
      <c r="F49" s="332" t="s">
        <v>209</v>
      </c>
      <c r="G49" s="332" t="s">
        <v>210</v>
      </c>
      <c r="H49" s="408" t="s">
        <v>190</v>
      </c>
      <c r="I49" s="332" t="s">
        <v>355</v>
      </c>
      <c r="J49" s="387" t="s">
        <v>193</v>
      </c>
      <c r="K49" s="332"/>
      <c r="L49" s="332"/>
    </row>
    <row r="50" spans="2:12" s="405" customFormat="1" ht="198" x14ac:dyDescent="0.3">
      <c r="B50" s="1011"/>
      <c r="C50" s="1011"/>
      <c r="D50" s="1012"/>
      <c r="E50" s="1011"/>
      <c r="F50" s="332" t="s">
        <v>211</v>
      </c>
      <c r="G50" s="332" t="s">
        <v>444</v>
      </c>
      <c r="H50" s="408" t="s">
        <v>190</v>
      </c>
      <c r="I50" s="332" t="s">
        <v>356</v>
      </c>
      <c r="J50" s="387" t="s">
        <v>212</v>
      </c>
      <c r="K50" s="332"/>
      <c r="L50" s="332"/>
    </row>
    <row r="51" spans="2:12" s="405" customFormat="1" ht="118.8" x14ac:dyDescent="0.3">
      <c r="B51" s="1011"/>
      <c r="C51" s="1011"/>
      <c r="D51" s="1012"/>
      <c r="E51" s="1011"/>
      <c r="F51" s="332" t="s">
        <v>213</v>
      </c>
      <c r="G51" s="332" t="s">
        <v>214</v>
      </c>
      <c r="H51" s="408" t="s">
        <v>190</v>
      </c>
      <c r="I51" s="332" t="s">
        <v>357</v>
      </c>
      <c r="J51" s="332" t="s">
        <v>215</v>
      </c>
      <c r="K51" s="332"/>
      <c r="L51" s="332"/>
    </row>
    <row r="52" spans="2:12" s="405" customFormat="1" ht="39.6" x14ac:dyDescent="0.3">
      <c r="B52" s="1011"/>
      <c r="C52" s="1011"/>
      <c r="D52" s="1012"/>
      <c r="E52" s="1011"/>
      <c r="F52" s="332" t="s">
        <v>497</v>
      </c>
      <c r="G52" s="332" t="s">
        <v>496</v>
      </c>
      <c r="H52" s="408" t="s">
        <v>216</v>
      </c>
      <c r="I52" s="332" t="s">
        <v>477</v>
      </c>
      <c r="J52" s="387" t="s">
        <v>229</v>
      </c>
      <c r="K52" s="392" t="s">
        <v>478</v>
      </c>
      <c r="L52" s="332" t="s">
        <v>296</v>
      </c>
    </row>
    <row r="53" spans="2:12" s="405" customFormat="1" ht="145.19999999999999" x14ac:dyDescent="0.3">
      <c r="B53" s="1011"/>
      <c r="C53" s="1011"/>
      <c r="D53" s="1012"/>
      <c r="E53" s="1011"/>
      <c r="F53" s="332" t="s">
        <v>217</v>
      </c>
      <c r="G53" s="332" t="s">
        <v>566</v>
      </c>
      <c r="H53" s="408" t="s">
        <v>201</v>
      </c>
      <c r="I53" s="392" t="s">
        <v>376</v>
      </c>
      <c r="J53" s="389" t="s">
        <v>351</v>
      </c>
      <c r="K53" s="332" t="s">
        <v>567</v>
      </c>
      <c r="L53" s="332" t="s">
        <v>546</v>
      </c>
    </row>
    <row r="54" spans="2:12" s="405" customFormat="1" ht="39.6" x14ac:dyDescent="0.3">
      <c r="B54" s="1011"/>
      <c r="C54" s="1011"/>
      <c r="D54" s="1012"/>
      <c r="E54" s="1011"/>
      <c r="F54" s="332" t="s">
        <v>393</v>
      </c>
      <c r="G54" s="332" t="s">
        <v>568</v>
      </c>
      <c r="H54" s="408" t="s">
        <v>201</v>
      </c>
      <c r="I54" s="392" t="s">
        <v>377</v>
      </c>
      <c r="J54" s="389" t="s">
        <v>360</v>
      </c>
      <c r="K54" s="332" t="s">
        <v>394</v>
      </c>
      <c r="L54" s="332" t="s">
        <v>295</v>
      </c>
    </row>
    <row r="55" spans="2:12" s="405" customFormat="1" ht="66" x14ac:dyDescent="0.3">
      <c r="B55" s="1011"/>
      <c r="C55" s="1011"/>
      <c r="D55" s="1012"/>
      <c r="E55" s="1011"/>
      <c r="F55" s="332" t="s">
        <v>218</v>
      </c>
      <c r="G55" s="332" t="s">
        <v>219</v>
      </c>
      <c r="H55" s="408" t="s">
        <v>201</v>
      </c>
      <c r="I55" s="392" t="s">
        <v>378</v>
      </c>
      <c r="J55" s="387" t="s">
        <v>193</v>
      </c>
      <c r="K55" s="332" t="s">
        <v>399</v>
      </c>
      <c r="L55" s="332" t="s">
        <v>299</v>
      </c>
    </row>
    <row r="56" spans="2:12" s="405" customFormat="1" ht="52.8" x14ac:dyDescent="0.3">
      <c r="B56" s="1011"/>
      <c r="C56" s="1011" t="s">
        <v>220</v>
      </c>
      <c r="D56" s="1012">
        <v>4.3</v>
      </c>
      <c r="E56" s="1011" t="s">
        <v>221</v>
      </c>
      <c r="F56" s="332" t="s">
        <v>527</v>
      </c>
      <c r="G56" s="332" t="s">
        <v>627</v>
      </c>
      <c r="H56" s="408" t="s">
        <v>216</v>
      </c>
      <c r="I56" s="332" t="s">
        <v>628</v>
      </c>
      <c r="J56" s="332" t="s">
        <v>550</v>
      </c>
      <c r="K56" s="332" t="s">
        <v>629</v>
      </c>
      <c r="L56" s="332" t="s">
        <v>297</v>
      </c>
    </row>
    <row r="57" spans="2:12" s="405" customFormat="1" ht="92.4" x14ac:dyDescent="0.3">
      <c r="B57" s="1011"/>
      <c r="C57" s="1011"/>
      <c r="D57" s="1012"/>
      <c r="E57" s="1011"/>
      <c r="F57" s="332" t="s">
        <v>543</v>
      </c>
      <c r="G57" s="332" t="s">
        <v>630</v>
      </c>
      <c r="H57" s="408" t="s">
        <v>216</v>
      </c>
      <c r="I57" s="332" t="s">
        <v>631</v>
      </c>
      <c r="J57" s="332" t="s">
        <v>551</v>
      </c>
      <c r="K57" s="332" t="s">
        <v>544</v>
      </c>
      <c r="L57" s="332" t="s">
        <v>657</v>
      </c>
    </row>
    <row r="58" spans="2:12" s="405" customFormat="1" ht="145.19999999999999" x14ac:dyDescent="0.3">
      <c r="B58" s="1011"/>
      <c r="C58" s="1011"/>
      <c r="D58" s="1012"/>
      <c r="E58" s="1011"/>
      <c r="F58" s="332"/>
      <c r="G58" s="332" t="s">
        <v>632</v>
      </c>
      <c r="H58" s="408" t="s">
        <v>216</v>
      </c>
      <c r="I58" s="332" t="s">
        <v>633</v>
      </c>
      <c r="J58" s="387" t="s">
        <v>552</v>
      </c>
      <c r="K58" s="332" t="s">
        <v>658</v>
      </c>
      <c r="L58" s="332" t="s">
        <v>634</v>
      </c>
    </row>
    <row r="59" spans="2:12" s="405" customFormat="1" ht="132" x14ac:dyDescent="0.3">
      <c r="B59" s="1011"/>
      <c r="C59" s="332" t="s">
        <v>222</v>
      </c>
      <c r="D59" s="408">
        <v>4.4000000000000004</v>
      </c>
      <c r="E59" s="332" t="s">
        <v>223</v>
      </c>
      <c r="F59" s="332"/>
      <c r="G59" s="332" t="s">
        <v>528</v>
      </c>
      <c r="H59" s="408" t="s">
        <v>190</v>
      </c>
      <c r="I59" s="332" t="s">
        <v>445</v>
      </c>
      <c r="J59" s="387" t="s">
        <v>224</v>
      </c>
      <c r="K59" s="332"/>
      <c r="L59" s="332"/>
    </row>
    <row r="60" spans="2:12" s="405" customFormat="1" ht="409.2" x14ac:dyDescent="0.3">
      <c r="B60" s="1011" t="s">
        <v>225</v>
      </c>
      <c r="C60" s="1011" t="s">
        <v>226</v>
      </c>
      <c r="D60" s="408">
        <v>4.5</v>
      </c>
      <c r="E60" s="332" t="s">
        <v>227</v>
      </c>
      <c r="F60" s="332" t="s">
        <v>491</v>
      </c>
      <c r="G60" s="332" t="s">
        <v>673</v>
      </c>
      <c r="H60" s="408" t="s">
        <v>216</v>
      </c>
      <c r="I60" s="332" t="s">
        <v>476</v>
      </c>
      <c r="J60" s="387" t="s">
        <v>479</v>
      </c>
      <c r="K60" s="332" t="s">
        <v>635</v>
      </c>
      <c r="L60" s="332" t="s">
        <v>636</v>
      </c>
    </row>
    <row r="61" spans="2:12" s="405" customFormat="1" ht="39.6" x14ac:dyDescent="0.3">
      <c r="B61" s="1011"/>
      <c r="C61" s="1011"/>
      <c r="D61" s="1012">
        <v>4.5999999999999996</v>
      </c>
      <c r="E61" s="1011" t="s">
        <v>228</v>
      </c>
      <c r="F61" s="388"/>
      <c r="G61" s="388" t="s">
        <v>637</v>
      </c>
      <c r="H61" s="408" t="s">
        <v>216</v>
      </c>
      <c r="I61" s="388" t="s">
        <v>480</v>
      </c>
      <c r="J61" s="388" t="s">
        <v>229</v>
      </c>
      <c r="K61" s="332" t="s">
        <v>638</v>
      </c>
      <c r="L61" s="388" t="s">
        <v>539</v>
      </c>
    </row>
    <row r="62" spans="2:12" s="405" customFormat="1" ht="66" x14ac:dyDescent="0.3">
      <c r="B62" s="1011"/>
      <c r="C62" s="1011"/>
      <c r="D62" s="1012"/>
      <c r="E62" s="1011"/>
      <c r="F62" s="332"/>
      <c r="G62" s="332" t="s">
        <v>639</v>
      </c>
      <c r="H62" s="408" t="s">
        <v>216</v>
      </c>
      <c r="I62" s="332" t="s">
        <v>640</v>
      </c>
      <c r="J62" s="387" t="s">
        <v>230</v>
      </c>
      <c r="K62" s="332" t="s">
        <v>641</v>
      </c>
      <c r="L62" s="332" t="s">
        <v>298</v>
      </c>
    </row>
    <row r="63" spans="2:12" s="405" customFormat="1" ht="52.8" x14ac:dyDescent="0.3">
      <c r="B63" s="1011"/>
      <c r="C63" s="1011"/>
      <c r="D63" s="1012"/>
      <c r="E63" s="1011"/>
      <c r="F63" s="332" t="s">
        <v>472</v>
      </c>
      <c r="G63" s="332" t="s">
        <v>473</v>
      </c>
      <c r="H63" s="408" t="s">
        <v>201</v>
      </c>
      <c r="I63" s="392" t="s">
        <v>379</v>
      </c>
      <c r="J63" s="389" t="s">
        <v>690</v>
      </c>
      <c r="K63" s="332" t="s">
        <v>395</v>
      </c>
      <c r="L63" s="332" t="s">
        <v>396</v>
      </c>
    </row>
    <row r="64" spans="2:12" s="405" customFormat="1" ht="132" x14ac:dyDescent="0.3">
      <c r="B64" s="1011"/>
      <c r="C64" s="1011" t="s">
        <v>231</v>
      </c>
      <c r="D64" s="408">
        <v>4.7</v>
      </c>
      <c r="E64" s="332" t="s">
        <v>232</v>
      </c>
      <c r="F64" s="332"/>
      <c r="G64" s="332" t="s">
        <v>642</v>
      </c>
      <c r="H64" s="408" t="s">
        <v>216</v>
      </c>
      <c r="I64" s="332" t="s">
        <v>481</v>
      </c>
      <c r="J64" s="387" t="s">
        <v>643</v>
      </c>
      <c r="K64" s="332" t="s">
        <v>644</v>
      </c>
      <c r="L64" s="332" t="s">
        <v>545</v>
      </c>
    </row>
    <row r="65" spans="2:12" s="405" customFormat="1" ht="211.2" x14ac:dyDescent="0.3">
      <c r="B65" s="1011"/>
      <c r="C65" s="1011"/>
      <c r="D65" s="408">
        <v>4.8</v>
      </c>
      <c r="E65" s="332" t="s">
        <v>234</v>
      </c>
      <c r="F65" s="332" t="s">
        <v>300</v>
      </c>
      <c r="G65" s="332" t="s">
        <v>645</v>
      </c>
      <c r="H65" s="408" t="s">
        <v>216</v>
      </c>
      <c r="I65" s="332" t="s">
        <v>646</v>
      </c>
      <c r="J65" s="332" t="s">
        <v>647</v>
      </c>
      <c r="K65" s="332" t="s">
        <v>648</v>
      </c>
      <c r="L65" s="332" t="s">
        <v>659</v>
      </c>
    </row>
    <row r="66" spans="2:12" s="405" customFormat="1" ht="105.6" x14ac:dyDescent="0.3">
      <c r="B66" s="1011"/>
      <c r="C66" s="1011"/>
      <c r="D66" s="408">
        <v>4.9000000000000004</v>
      </c>
      <c r="E66" s="332" t="s">
        <v>235</v>
      </c>
      <c r="F66" s="392" t="s">
        <v>236</v>
      </c>
      <c r="G66" s="392" t="s">
        <v>498</v>
      </c>
      <c r="H66" s="408" t="s">
        <v>190</v>
      </c>
      <c r="I66" s="332" t="s">
        <v>590</v>
      </c>
      <c r="J66" s="332" t="s">
        <v>237</v>
      </c>
      <c r="K66" s="332"/>
      <c r="L66" s="332"/>
    </row>
    <row r="67" spans="2:12" s="405" customFormat="1" ht="145.19999999999999" x14ac:dyDescent="0.3">
      <c r="B67" s="1011" t="s">
        <v>238</v>
      </c>
      <c r="C67" s="1011" t="s">
        <v>239</v>
      </c>
      <c r="D67" s="1012" t="s">
        <v>240</v>
      </c>
      <c r="E67" s="1011" t="s">
        <v>241</v>
      </c>
      <c r="F67" s="332" t="s">
        <v>308</v>
      </c>
      <c r="G67" s="332" t="s">
        <v>323</v>
      </c>
      <c r="H67" s="408" t="s">
        <v>190</v>
      </c>
      <c r="I67" s="332" t="s">
        <v>591</v>
      </c>
      <c r="J67" s="332" t="s">
        <v>428</v>
      </c>
      <c r="K67" s="332"/>
      <c r="L67" s="332"/>
    </row>
    <row r="68" spans="2:12" s="405" customFormat="1" ht="132" x14ac:dyDescent="0.3">
      <c r="B68" s="1011"/>
      <c r="C68" s="1011"/>
      <c r="D68" s="1012"/>
      <c r="E68" s="1011"/>
      <c r="F68" s="332"/>
      <c r="G68" s="332" t="s">
        <v>529</v>
      </c>
      <c r="H68" s="408" t="s">
        <v>190</v>
      </c>
      <c r="I68" s="332" t="s">
        <v>400</v>
      </c>
      <c r="J68" s="332" t="s">
        <v>242</v>
      </c>
      <c r="K68" s="332"/>
      <c r="L68" s="332"/>
    </row>
    <row r="69" spans="2:12" s="405" customFormat="1" ht="118.8" x14ac:dyDescent="0.3">
      <c r="B69" s="1011"/>
      <c r="C69" s="1011"/>
      <c r="D69" s="1012"/>
      <c r="E69" s="1011"/>
      <c r="F69" s="332" t="s">
        <v>499</v>
      </c>
      <c r="G69" s="332" t="s">
        <v>649</v>
      </c>
      <c r="H69" s="408" t="s">
        <v>216</v>
      </c>
      <c r="I69" s="332" t="s">
        <v>540</v>
      </c>
      <c r="J69" s="332" t="s">
        <v>542</v>
      </c>
      <c r="K69" s="332" t="s">
        <v>541</v>
      </c>
      <c r="L69" s="332" t="s">
        <v>549</v>
      </c>
    </row>
    <row r="70" spans="2:12" s="405" customFormat="1" ht="145.19999999999999" x14ac:dyDescent="0.3">
      <c r="B70" s="1011"/>
      <c r="C70" s="332" t="s">
        <v>243</v>
      </c>
      <c r="D70" s="408" t="s">
        <v>244</v>
      </c>
      <c r="E70" s="332" t="s">
        <v>245</v>
      </c>
      <c r="F70" s="332" t="s">
        <v>246</v>
      </c>
      <c r="G70" s="332" t="s">
        <v>571</v>
      </c>
      <c r="H70" s="408" t="s">
        <v>201</v>
      </c>
      <c r="I70" s="332" t="s">
        <v>569</v>
      </c>
      <c r="J70" s="387" t="s">
        <v>247</v>
      </c>
      <c r="K70" s="332" t="s">
        <v>570</v>
      </c>
      <c r="L70" s="332" t="s">
        <v>547</v>
      </c>
    </row>
    <row r="71" spans="2:12" s="405" customFormat="1" ht="66" x14ac:dyDescent="0.3">
      <c r="B71" s="1011"/>
      <c r="C71" s="1011" t="s">
        <v>248</v>
      </c>
      <c r="D71" s="1012" t="s">
        <v>249</v>
      </c>
      <c r="E71" s="1011" t="s">
        <v>250</v>
      </c>
      <c r="F71" s="332" t="s">
        <v>251</v>
      </c>
      <c r="G71" s="332" t="s">
        <v>252</v>
      </c>
      <c r="H71" s="408" t="s">
        <v>190</v>
      </c>
      <c r="I71" s="332" t="s">
        <v>358</v>
      </c>
      <c r="J71" s="387" t="s">
        <v>253</v>
      </c>
      <c r="K71" s="332"/>
      <c r="L71" s="332"/>
    </row>
    <row r="72" spans="2:12" s="405" customFormat="1" ht="52.8" x14ac:dyDescent="0.3">
      <c r="B72" s="1011"/>
      <c r="C72" s="1011"/>
      <c r="D72" s="1012"/>
      <c r="E72" s="1011"/>
      <c r="F72" s="332" t="s">
        <v>254</v>
      </c>
      <c r="G72" s="332" t="s">
        <v>255</v>
      </c>
      <c r="H72" s="408" t="s">
        <v>190</v>
      </c>
      <c r="I72" s="332" t="s">
        <v>359</v>
      </c>
      <c r="J72" s="387" t="s">
        <v>256</v>
      </c>
      <c r="K72" s="332"/>
      <c r="L72" s="332"/>
    </row>
    <row r="73" spans="2:12" s="405" customFormat="1" ht="39.6" x14ac:dyDescent="0.3">
      <c r="B73" s="1011"/>
      <c r="C73" s="1011"/>
      <c r="D73" s="1012"/>
      <c r="E73" s="1011"/>
      <c r="F73" s="332" t="s">
        <v>501</v>
      </c>
      <c r="G73" s="332" t="s">
        <v>500</v>
      </c>
      <c r="H73" s="408" t="s">
        <v>216</v>
      </c>
      <c r="I73" s="332" t="s">
        <v>301</v>
      </c>
      <c r="J73" s="387" t="s">
        <v>257</v>
      </c>
      <c r="K73" s="332" t="s">
        <v>303</v>
      </c>
      <c r="L73" s="332" t="s">
        <v>302</v>
      </c>
    </row>
    <row r="74" spans="2:12" s="405" customFormat="1" ht="66" x14ac:dyDescent="0.3">
      <c r="B74" s="1011" t="s">
        <v>258</v>
      </c>
      <c r="C74" s="1011" t="s">
        <v>259</v>
      </c>
      <c r="D74" s="1012" t="s">
        <v>260</v>
      </c>
      <c r="E74" s="1011" t="s">
        <v>261</v>
      </c>
      <c r="F74" s="332" t="s">
        <v>502</v>
      </c>
      <c r="G74" s="332" t="s">
        <v>482</v>
      </c>
      <c r="H74" s="408" t="s">
        <v>216</v>
      </c>
      <c r="I74" s="332" t="s">
        <v>650</v>
      </c>
      <c r="J74" s="387" t="s">
        <v>262</v>
      </c>
      <c r="K74" s="332" t="s">
        <v>651</v>
      </c>
      <c r="L74" s="332" t="s">
        <v>304</v>
      </c>
    </row>
    <row r="75" spans="2:12" s="405" customFormat="1" ht="39.6" x14ac:dyDescent="0.3">
      <c r="B75" s="1011"/>
      <c r="C75" s="1011"/>
      <c r="D75" s="1012"/>
      <c r="E75" s="1011"/>
      <c r="F75" s="332" t="s">
        <v>503</v>
      </c>
      <c r="G75" s="332" t="s">
        <v>483</v>
      </c>
      <c r="H75" s="408" t="s">
        <v>216</v>
      </c>
      <c r="I75" s="332" t="s">
        <v>656</v>
      </c>
      <c r="J75" s="387" t="s">
        <v>229</v>
      </c>
      <c r="K75" s="332" t="s">
        <v>484</v>
      </c>
      <c r="L75" s="332" t="s">
        <v>305</v>
      </c>
    </row>
    <row r="76" spans="2:12" s="405" customFormat="1" ht="39.6" x14ac:dyDescent="0.3">
      <c r="B76" s="1011"/>
      <c r="C76" s="1011"/>
      <c r="D76" s="1012"/>
      <c r="E76" s="1011"/>
      <c r="F76" s="332" t="s">
        <v>505</v>
      </c>
      <c r="G76" s="332" t="s">
        <v>504</v>
      </c>
      <c r="H76" s="408" t="s">
        <v>201</v>
      </c>
      <c r="I76" s="332" t="s">
        <v>572</v>
      </c>
      <c r="J76" s="387" t="s">
        <v>256</v>
      </c>
      <c r="K76" s="332" t="s">
        <v>397</v>
      </c>
      <c r="L76" s="332" t="s">
        <v>398</v>
      </c>
    </row>
    <row r="77" spans="2:12" s="405" customFormat="1" ht="52.8" x14ac:dyDescent="0.3">
      <c r="B77" s="1011"/>
      <c r="C77" s="1011" t="s">
        <v>263</v>
      </c>
      <c r="D77" s="1012" t="s">
        <v>264</v>
      </c>
      <c r="E77" s="1011" t="s">
        <v>265</v>
      </c>
      <c r="F77" s="332" t="s">
        <v>507</v>
      </c>
      <c r="G77" s="332" t="s">
        <v>506</v>
      </c>
      <c r="H77" s="408" t="s">
        <v>190</v>
      </c>
      <c r="I77" s="332" t="s">
        <v>361</v>
      </c>
      <c r="J77" s="387" t="s">
        <v>194</v>
      </c>
      <c r="K77" s="332"/>
      <c r="L77" s="332"/>
    </row>
    <row r="78" spans="2:12" s="405" customFormat="1" ht="39.6" x14ac:dyDescent="0.3">
      <c r="B78" s="1011"/>
      <c r="C78" s="1011"/>
      <c r="D78" s="1012"/>
      <c r="E78" s="1011"/>
      <c r="F78" s="332" t="s">
        <v>509</v>
      </c>
      <c r="G78" s="332" t="s">
        <v>508</v>
      </c>
      <c r="H78" s="408" t="s">
        <v>190</v>
      </c>
      <c r="I78" s="332" t="s">
        <v>362</v>
      </c>
      <c r="J78" s="387" t="s">
        <v>360</v>
      </c>
      <c r="K78" s="332"/>
      <c r="L78" s="332"/>
    </row>
    <row r="79" spans="2:12" s="405" customFormat="1" ht="66" x14ac:dyDescent="0.3">
      <c r="B79" s="1011"/>
      <c r="C79" s="1011"/>
      <c r="D79" s="1012"/>
      <c r="E79" s="1011"/>
      <c r="F79" s="332" t="s">
        <v>266</v>
      </c>
      <c r="G79" s="332" t="s">
        <v>267</v>
      </c>
      <c r="H79" s="408" t="s">
        <v>190</v>
      </c>
      <c r="I79" s="332" t="s">
        <v>363</v>
      </c>
      <c r="J79" s="387" t="s">
        <v>253</v>
      </c>
      <c r="K79" s="332"/>
      <c r="L79" s="332"/>
    </row>
    <row r="80" spans="2:12" s="405" customFormat="1" ht="52.8" x14ac:dyDescent="0.3">
      <c r="B80" s="1011"/>
      <c r="C80" s="1011"/>
      <c r="D80" s="1012"/>
      <c r="E80" s="1011"/>
      <c r="F80" s="332" t="s">
        <v>268</v>
      </c>
      <c r="G80" s="332" t="s">
        <v>269</v>
      </c>
      <c r="H80" s="408" t="s">
        <v>190</v>
      </c>
      <c r="I80" s="332" t="s">
        <v>364</v>
      </c>
      <c r="J80" s="387" t="s">
        <v>193</v>
      </c>
      <c r="K80" s="332"/>
      <c r="L80" s="332"/>
    </row>
    <row r="81" spans="1:17" s="405" customFormat="1" ht="132" x14ac:dyDescent="0.3">
      <c r="B81" s="1011"/>
      <c r="C81" s="1011"/>
      <c r="D81" s="1012"/>
      <c r="E81" s="1011"/>
      <c r="F81" s="332" t="s">
        <v>324</v>
      </c>
      <c r="G81" s="332" t="s">
        <v>510</v>
      </c>
      <c r="H81" s="408" t="s">
        <v>190</v>
      </c>
      <c r="I81" s="332" t="s">
        <v>406</v>
      </c>
      <c r="J81" s="387" t="s">
        <v>365</v>
      </c>
      <c r="K81" s="332"/>
      <c r="L81" s="332"/>
    </row>
    <row r="82" spans="1:17" s="405" customFormat="1" ht="250.8" x14ac:dyDescent="0.3">
      <c r="B82" s="1011"/>
      <c r="C82" s="1011" t="s">
        <v>270</v>
      </c>
      <c r="D82" s="1012" t="s">
        <v>271</v>
      </c>
      <c r="E82" s="1011" t="s">
        <v>272</v>
      </c>
      <c r="F82" s="332" t="s">
        <v>511</v>
      </c>
      <c r="G82" s="389" t="s">
        <v>652</v>
      </c>
      <c r="H82" s="408" t="s">
        <v>216</v>
      </c>
      <c r="I82" s="332" t="s">
        <v>653</v>
      </c>
      <c r="J82" s="387" t="s">
        <v>660</v>
      </c>
      <c r="K82" s="389" t="s">
        <v>485</v>
      </c>
      <c r="L82" s="389" t="s">
        <v>683</v>
      </c>
    </row>
    <row r="83" spans="1:17" s="405" customFormat="1" ht="52.8" x14ac:dyDescent="0.3">
      <c r="A83" s="403"/>
      <c r="B83" s="1011"/>
      <c r="C83" s="1011"/>
      <c r="D83" s="1012"/>
      <c r="E83" s="1011"/>
      <c r="F83" s="332" t="s">
        <v>512</v>
      </c>
      <c r="G83" s="332" t="s">
        <v>574</v>
      </c>
      <c r="H83" s="408" t="s">
        <v>201</v>
      </c>
      <c r="I83" s="392" t="s">
        <v>573</v>
      </c>
      <c r="J83" s="387" t="s">
        <v>273</v>
      </c>
      <c r="K83" s="386" t="s">
        <v>470</v>
      </c>
      <c r="L83" s="386" t="s">
        <v>548</v>
      </c>
    </row>
    <row r="84" spans="1:17" s="404" customFormat="1" x14ac:dyDescent="0.3">
      <c r="A84" s="403"/>
      <c r="B84" s="403"/>
      <c r="C84" s="403"/>
      <c r="D84" s="411"/>
      <c r="E84" s="403"/>
      <c r="F84" s="403"/>
      <c r="G84" s="403"/>
      <c r="H84" s="403"/>
      <c r="I84" s="403"/>
      <c r="J84" s="403"/>
      <c r="K84" s="403"/>
      <c r="L84" s="403"/>
    </row>
    <row r="85" spans="1:17" s="404" customFormat="1" ht="13.8" thickBot="1" x14ac:dyDescent="0.35">
      <c r="A85" s="403"/>
      <c r="B85" s="403"/>
      <c r="C85" s="403"/>
      <c r="D85" s="411"/>
      <c r="E85" s="403"/>
      <c r="F85" s="403"/>
      <c r="G85" s="403"/>
      <c r="H85" s="403"/>
      <c r="I85" s="403"/>
      <c r="J85" s="403"/>
      <c r="K85" s="403"/>
      <c r="L85" s="403"/>
    </row>
    <row r="86" spans="1:17" s="338" customFormat="1" ht="27.75" customHeight="1" x14ac:dyDescent="0.3">
      <c r="A86" s="395"/>
      <c r="B86" s="912" t="s">
        <v>698</v>
      </c>
      <c r="C86" s="1009"/>
      <c r="D86" s="1009"/>
      <c r="E86" s="1009"/>
      <c r="F86" s="1010"/>
      <c r="G86" s="412"/>
      <c r="H86" s="412"/>
      <c r="I86" s="412"/>
      <c r="J86" s="412"/>
      <c r="K86" s="412"/>
      <c r="L86" s="412"/>
      <c r="M86" s="381"/>
      <c r="N86" s="381"/>
      <c r="O86" s="381"/>
      <c r="P86" s="413"/>
      <c r="Q86" s="413"/>
    </row>
    <row r="87" spans="1:17" s="338" customFormat="1" ht="64.5" customHeight="1" thickBot="1" x14ac:dyDescent="0.3">
      <c r="A87" s="395"/>
      <c r="B87" s="1013" t="s">
        <v>697</v>
      </c>
      <c r="C87" s="1014"/>
      <c r="D87" s="1014"/>
      <c r="E87" s="1014"/>
      <c r="F87" s="1015"/>
      <c r="G87" s="1"/>
      <c r="H87" s="1"/>
      <c r="I87" s="1"/>
      <c r="J87" s="1"/>
      <c r="K87" s="1"/>
      <c r="L87" s="1"/>
      <c r="M87" s="414"/>
    </row>
    <row r="88" spans="1:17" s="338" customFormat="1" x14ac:dyDescent="0.25">
      <c r="A88" s="395"/>
      <c r="B88" s="461"/>
      <c r="C88" s="1"/>
      <c r="D88" s="1"/>
      <c r="E88" s="1"/>
      <c r="F88" s="1"/>
      <c r="G88" s="1"/>
      <c r="H88" s="1"/>
      <c r="I88" s="1"/>
      <c r="J88" s="1"/>
      <c r="K88" s="1"/>
      <c r="L88" s="1"/>
      <c r="M88" s="414"/>
    </row>
    <row r="89" spans="1:17" s="338" customFormat="1" x14ac:dyDescent="0.25">
      <c r="A89" s="395"/>
      <c r="B89" s="461"/>
      <c r="C89" s="1"/>
      <c r="D89" s="1"/>
      <c r="E89" s="1"/>
      <c r="F89" s="1"/>
      <c r="G89" s="1"/>
      <c r="H89" s="1"/>
      <c r="I89" s="1"/>
      <c r="J89" s="1"/>
      <c r="K89" s="1"/>
      <c r="L89" s="1"/>
      <c r="M89" s="414"/>
    </row>
    <row r="90" spans="1:17" s="338" customFormat="1" x14ac:dyDescent="0.3">
      <c r="A90" s="395"/>
      <c r="B90" s="1016" t="s">
        <v>316</v>
      </c>
      <c r="C90" s="1016"/>
      <c r="D90" s="1016"/>
      <c r="E90" s="1016"/>
      <c r="F90" s="1016"/>
      <c r="G90" s="395"/>
      <c r="H90" s="395"/>
      <c r="I90" s="395"/>
      <c r="J90" s="395"/>
      <c r="K90" s="395"/>
      <c r="L90" s="395"/>
    </row>
    <row r="91" spans="1:17" s="338" customFormat="1" x14ac:dyDescent="0.25">
      <c r="A91" s="395"/>
      <c r="B91" s="1"/>
      <c r="C91" s="1"/>
      <c r="D91" s="1"/>
      <c r="E91" s="1"/>
      <c r="F91" s="1"/>
      <c r="G91" s="1"/>
      <c r="H91" s="1"/>
      <c r="I91" s="1"/>
      <c r="J91" s="1"/>
      <c r="K91" s="1"/>
      <c r="L91" s="1"/>
      <c r="M91" s="414"/>
    </row>
    <row r="92" spans="1:17" s="338" customFormat="1" x14ac:dyDescent="0.25">
      <c r="A92" s="395"/>
      <c r="B92" s="1"/>
      <c r="C92" s="1"/>
      <c r="D92" s="1"/>
      <c r="E92" s="1"/>
      <c r="F92" s="1"/>
      <c r="G92" s="1"/>
      <c r="H92" s="1"/>
      <c r="I92" s="1"/>
      <c r="J92" s="1"/>
      <c r="K92" s="1"/>
      <c r="L92" s="1"/>
      <c r="M92" s="414"/>
    </row>
    <row r="93" spans="1:17" s="338" customFormat="1" x14ac:dyDescent="0.25">
      <c r="A93" s="395"/>
      <c r="B93" s="1"/>
      <c r="C93" s="1"/>
      <c r="D93" s="1"/>
      <c r="E93" s="1"/>
      <c r="F93" s="1"/>
      <c r="G93" s="1"/>
      <c r="H93" s="1"/>
      <c r="I93" s="1"/>
      <c r="J93" s="1"/>
      <c r="K93" s="1"/>
      <c r="L93" s="1"/>
      <c r="M93" s="414"/>
    </row>
    <row r="94" spans="1:17" s="338" customFormat="1" x14ac:dyDescent="0.25">
      <c r="A94" s="395"/>
      <c r="B94" s="1"/>
      <c r="C94" s="1"/>
      <c r="D94" s="1"/>
      <c r="E94" s="1"/>
      <c r="F94" s="1"/>
      <c r="G94" s="1"/>
      <c r="H94" s="1"/>
      <c r="I94" s="1"/>
      <c r="J94" s="1"/>
      <c r="K94" s="1"/>
      <c r="L94" s="1"/>
      <c r="M94" s="414"/>
    </row>
    <row r="95" spans="1:17" s="338" customFormat="1" ht="106.5" customHeight="1" x14ac:dyDescent="0.3">
      <c r="A95" s="395"/>
      <c r="B95" s="566" t="s">
        <v>696</v>
      </c>
      <c r="C95" s="566"/>
      <c r="D95" s="566"/>
      <c r="E95" s="566"/>
      <c r="F95" s="566"/>
      <c r="G95" s="394"/>
      <c r="H95" s="394"/>
      <c r="I95" s="394"/>
      <c r="J95" s="394"/>
      <c r="K95" s="394"/>
      <c r="L95" s="394"/>
      <c r="M95" s="415"/>
      <c r="N95" s="383"/>
      <c r="O95" s="383"/>
    </row>
    <row r="96" spans="1:17" s="404" customFormat="1" x14ac:dyDescent="0.3">
      <c r="B96" s="405"/>
      <c r="C96" s="405"/>
      <c r="D96" s="416"/>
    </row>
    <row r="97" spans="2:4" s="404" customFormat="1" x14ac:dyDescent="0.3">
      <c r="B97" s="405"/>
      <c r="C97" s="405"/>
      <c r="D97" s="416"/>
    </row>
    <row r="98" spans="2:4" s="404" customFormat="1" x14ac:dyDescent="0.3">
      <c r="B98" s="405"/>
      <c r="C98" s="405"/>
      <c r="D98" s="416"/>
    </row>
    <row r="99" spans="2:4" s="404" customFormat="1" x14ac:dyDescent="0.3">
      <c r="B99" s="405"/>
      <c r="C99" s="405"/>
      <c r="D99" s="416"/>
    </row>
    <row r="100" spans="2:4" s="404" customFormat="1" x14ac:dyDescent="0.3">
      <c r="B100" s="405"/>
      <c r="C100" s="405"/>
      <c r="D100" s="416"/>
    </row>
    <row r="101" spans="2:4" s="404" customFormat="1" x14ac:dyDescent="0.3">
      <c r="B101" s="405"/>
      <c r="C101" s="405"/>
      <c r="D101" s="416"/>
    </row>
    <row r="102" spans="2:4" s="404" customFormat="1" x14ac:dyDescent="0.3">
      <c r="B102" s="405"/>
      <c r="C102" s="405"/>
      <c r="D102" s="416"/>
    </row>
    <row r="103" spans="2:4" s="404" customFormat="1" x14ac:dyDescent="0.3">
      <c r="B103" s="405"/>
      <c r="C103" s="405"/>
      <c r="D103" s="416"/>
    </row>
    <row r="104" spans="2:4" s="404" customFormat="1" x14ac:dyDescent="0.3">
      <c r="B104" s="405"/>
      <c r="C104" s="405"/>
      <c r="D104" s="416"/>
    </row>
    <row r="105" spans="2:4" s="404" customFormat="1" x14ac:dyDescent="0.3">
      <c r="B105" s="405"/>
      <c r="C105" s="405"/>
      <c r="D105" s="416"/>
    </row>
    <row r="106" spans="2:4" s="404" customFormat="1" x14ac:dyDescent="0.3">
      <c r="B106" s="405"/>
      <c r="C106" s="405"/>
      <c r="D106" s="416"/>
    </row>
    <row r="107" spans="2:4" s="404" customFormat="1" x14ac:dyDescent="0.3">
      <c r="B107" s="405"/>
      <c r="C107" s="405"/>
      <c r="D107" s="416"/>
    </row>
    <row r="108" spans="2:4" s="404" customFormat="1" x14ac:dyDescent="0.3">
      <c r="B108" s="405"/>
      <c r="C108" s="405"/>
      <c r="D108" s="416"/>
    </row>
    <row r="109" spans="2:4" s="404" customFormat="1" x14ac:dyDescent="0.3">
      <c r="B109" s="405"/>
      <c r="C109" s="405"/>
      <c r="D109" s="416"/>
    </row>
    <row r="110" spans="2:4" s="404" customFormat="1" x14ac:dyDescent="0.3">
      <c r="B110" s="405"/>
      <c r="C110" s="405"/>
      <c r="D110" s="416"/>
    </row>
    <row r="111" spans="2:4" s="404" customFormat="1" x14ac:dyDescent="0.3">
      <c r="B111" s="405"/>
      <c r="C111" s="405"/>
      <c r="D111" s="416"/>
    </row>
    <row r="112" spans="2:4" s="404" customFormat="1" x14ac:dyDescent="0.3">
      <c r="B112" s="405"/>
      <c r="C112" s="405"/>
      <c r="D112" s="416"/>
    </row>
    <row r="113" spans="2:4" s="404" customFormat="1" x14ac:dyDescent="0.3">
      <c r="B113" s="405"/>
      <c r="C113" s="405"/>
      <c r="D113" s="416"/>
    </row>
    <row r="114" spans="2:4" s="404" customFormat="1" x14ac:dyDescent="0.3">
      <c r="D114" s="417"/>
    </row>
    <row r="115" spans="2:4" s="404" customFormat="1" x14ac:dyDescent="0.3">
      <c r="D115" s="417"/>
    </row>
    <row r="116" spans="2:4" s="404" customFormat="1" x14ac:dyDescent="0.3">
      <c r="D116" s="417"/>
    </row>
    <row r="117" spans="2:4" s="404" customFormat="1" x14ac:dyDescent="0.3">
      <c r="D117" s="417"/>
    </row>
    <row r="118" spans="2:4" s="404" customFormat="1" x14ac:dyDescent="0.3">
      <c r="D118" s="417"/>
    </row>
    <row r="119" spans="2:4" s="404" customFormat="1" x14ac:dyDescent="0.3">
      <c r="D119" s="417"/>
    </row>
  </sheetData>
  <autoFilter ref="B20:L83" xr:uid="{00000000-0009-0000-0000-000006000000}"/>
  <mergeCells count="46">
    <mergeCell ref="H21:H22"/>
    <mergeCell ref="K21:K22"/>
    <mergeCell ref="L21:L22"/>
    <mergeCell ref="F38:F40"/>
    <mergeCell ref="G38:G40"/>
    <mergeCell ref="H38:H40"/>
    <mergeCell ref="K38:K40"/>
    <mergeCell ref="L38:L40"/>
    <mergeCell ref="F21:F22"/>
    <mergeCell ref="G21:G22"/>
    <mergeCell ref="D56:D58"/>
    <mergeCell ref="E56:E58"/>
    <mergeCell ref="B60:B66"/>
    <mergeCell ref="C60:C63"/>
    <mergeCell ref="D61:D63"/>
    <mergeCell ref="E61:E63"/>
    <mergeCell ref="C64:C66"/>
    <mergeCell ref="B21:B59"/>
    <mergeCell ref="C21:C43"/>
    <mergeCell ref="D21:D43"/>
    <mergeCell ref="E21:E43"/>
    <mergeCell ref="C44:C55"/>
    <mergeCell ref="D44:D55"/>
    <mergeCell ref="E44:E55"/>
    <mergeCell ref="C56:C58"/>
    <mergeCell ref="B67:B73"/>
    <mergeCell ref="C67:C69"/>
    <mergeCell ref="D67:D69"/>
    <mergeCell ref="E67:E69"/>
    <mergeCell ref="C71:C73"/>
    <mergeCell ref="D71:D73"/>
    <mergeCell ref="E71:E73"/>
    <mergeCell ref="B86:F86"/>
    <mergeCell ref="B95:F95"/>
    <mergeCell ref="B74:B83"/>
    <mergeCell ref="C74:C76"/>
    <mergeCell ref="D74:D76"/>
    <mergeCell ref="E74:E76"/>
    <mergeCell ref="C77:C81"/>
    <mergeCell ref="D77:D81"/>
    <mergeCell ref="E77:E81"/>
    <mergeCell ref="C82:C83"/>
    <mergeCell ref="D82:D83"/>
    <mergeCell ref="E82:E83"/>
    <mergeCell ref="B87:F87"/>
    <mergeCell ref="B90:F90"/>
  </mergeCells>
  <pageMargins left="0.39370078740157483" right="0.39370078740157483" top="0.39370078740157483" bottom="0.70866141732283472" header="0.31496062992125984" footer="0"/>
  <pageSetup paperSize="9" scale="39" fitToHeight="0" orientation="landscape" r:id="rId1"/>
  <headerFooter>
    <oddFooter>&amp;LNSQHS Edition 2 Version 1.0 - Standard 4 Medication Safety
Page &amp;P of &amp;N&amp;CPrinted copies are uncontrolled&amp;R&amp;G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Contents</vt:lpstr>
      <vt:lpstr>Facility Collection &amp; Results</vt:lpstr>
      <vt:lpstr>Ward_Unit Collection</vt:lpstr>
      <vt:lpstr>Patient Collection</vt:lpstr>
      <vt:lpstr>Results for Ward_Unit</vt:lpstr>
      <vt:lpstr>Results for Patient</vt:lpstr>
      <vt:lpstr>Measurement Plan</vt:lpstr>
      <vt:lpstr>Contents!Print_Area</vt:lpstr>
      <vt:lpstr>'Facility Collection &amp; Results'!Print_Area</vt:lpstr>
      <vt:lpstr>'Measurement Plan'!Print_Area</vt:lpstr>
      <vt:lpstr>'Results for Ward_Unit'!Print_Area</vt:lpstr>
      <vt:lpstr>'Ward_Unit Collection'!Print_Area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 Standard 4 Audit Tools</dc:title>
  <dc:subject>NSQHS Standards Edition 2, Standard 4 Medication Safety Audit Tools</dc:subject>
  <dc:creator/>
  <cp:keywords>NSQHS standards, NSQHS standards edition 2, standard 4, medication safety, audit tools</cp:keywords>
  <cp:lastModifiedBy/>
  <dcterms:created xsi:type="dcterms:W3CDTF">2006-09-16T00:00:00Z</dcterms:created>
  <dcterms:modified xsi:type="dcterms:W3CDTF">2019-09-27T03:57:55Z</dcterms:modified>
</cp:coreProperties>
</file>